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 tabRatio="1000" firstSheet="4" activeTab="19"/>
  </bookViews>
  <sheets>
    <sheet name="目录" sheetId="17" r:id="rId1"/>
    <sheet name="表1" sheetId="18" r:id="rId2"/>
    <sheet name="表2" sheetId="19" r:id="rId3"/>
    <sheet name="表3" sheetId="1" r:id="rId4"/>
    <sheet name="表4" sheetId="2" r:id="rId5"/>
    <sheet name="表5" sheetId="3" r:id="rId6"/>
    <sheet name="表6" sheetId="4" r:id="rId7"/>
    <sheet name="表7" sheetId="5" r:id="rId8"/>
    <sheet name="表8" sheetId="6" r:id="rId9"/>
    <sheet name="表9" sheetId="20" r:id="rId10"/>
    <sheet name="表10" sheetId="21" r:id="rId11"/>
    <sheet name="表11" sheetId="8" r:id="rId12"/>
    <sheet name="表12" sheetId="9" r:id="rId13"/>
    <sheet name="表13" sheetId="10" r:id="rId14"/>
    <sheet name="表14" sheetId="27" r:id="rId15"/>
    <sheet name="表15" sheetId="28" r:id="rId16"/>
    <sheet name="表16" sheetId="29" r:id="rId17"/>
    <sheet name="表17" sheetId="11" r:id="rId18"/>
    <sheet name="表18" sheetId="12" r:id="rId19"/>
    <sheet name="表19" sheetId="31" r:id="rId20"/>
    <sheet name="表20" sheetId="30" r:id="rId21"/>
    <sheet name="表21" sheetId="13" r:id="rId22"/>
    <sheet name="表22" sheetId="14" r:id="rId23"/>
    <sheet name="表23" sheetId="24" r:id="rId24"/>
    <sheet name="表24" sheetId="25" r:id="rId25"/>
    <sheet name="表25" sheetId="15" r:id="rId26"/>
    <sheet name="表26" sheetId="16" r:id="rId27"/>
  </sheets>
  <externalReferences>
    <externalReference r:id="rId28"/>
    <externalReference r:id="rId29"/>
  </externalReferences>
  <definedNames>
    <definedName name="a" localSheetId="21">#REF!</definedName>
    <definedName name="a" localSheetId="22">#REF!</definedName>
    <definedName name="a" localSheetId="25">#REF!</definedName>
    <definedName name="a" localSheetId="26">#REF!</definedName>
    <definedName name="a" localSheetId="11">#REF!</definedName>
    <definedName name="a" localSheetId="12">#REF!</definedName>
    <definedName name="a">#REF!</definedName>
    <definedName name="m00" localSheetId="21">#REF!</definedName>
    <definedName name="m00" localSheetId="22">#REF!</definedName>
    <definedName name="m00" localSheetId="25">#REF!</definedName>
    <definedName name="m00" localSheetId="26">#REF!</definedName>
    <definedName name="m00" localSheetId="11">#REF!</definedName>
    <definedName name="m00" localSheetId="12">#REF!</definedName>
    <definedName name="m00">#REF!</definedName>
    <definedName name="_xlnm.Print_Area" localSheetId="4">表4!$A$1:$E$29</definedName>
    <definedName name="_xlnm.Print_Titles" localSheetId="5">表5!$2:$4</definedName>
    <definedName name="a" localSheetId="1">#REF!</definedName>
    <definedName name="m00" localSheetId="1">#REF!</definedName>
    <definedName name="a" localSheetId="2">#REF!</definedName>
    <definedName name="m00" localSheetId="2">#REF!</definedName>
    <definedName name="a" localSheetId="9">#REF!</definedName>
    <definedName name="m00" localSheetId="9">#REF!</definedName>
    <definedName name="a" localSheetId="10">#REF!</definedName>
    <definedName name="m00" localSheetId="10">#REF!</definedName>
    <definedName name="a" localSheetId="23">#REF!</definedName>
    <definedName name="m00" localSheetId="23">#REF!</definedName>
    <definedName name="a" localSheetId="24">#REF!</definedName>
    <definedName name="m00" localSheetId="24">#REF!</definedName>
    <definedName name="a" localSheetId="20">#REF!</definedName>
    <definedName name="m00" localSheetId="20">#REF!</definedName>
    <definedName name="a" localSheetId="19">#REF!</definedName>
    <definedName name="m00" localSheetId="19">#REF!</definedName>
  </definedNames>
  <calcPr calcId="144525"/>
</workbook>
</file>

<file path=xl/sharedStrings.xml><?xml version="1.0" encoding="utf-8"?>
<sst xmlns="http://schemas.openxmlformats.org/spreadsheetml/2006/main" count="2009" uniqueCount="1433">
  <si>
    <t>目 录</t>
  </si>
  <si>
    <t>1、2020年全市一般公共预算收入总表</t>
  </si>
  <si>
    <t>2、2020年全市一般公共预算支出总表</t>
  </si>
  <si>
    <t>3、2020年市级一般公共预算收入预算表</t>
  </si>
  <si>
    <t>4、2020年市级一般公共预算支出预算表</t>
  </si>
  <si>
    <t>5、2020年市级一般公共预算支出明细表</t>
  </si>
  <si>
    <t>6、2020年邵阳市本级对县市区税收返还和转移支付分地区预算表</t>
  </si>
  <si>
    <t>7、2020年一般公共预算市级对县级专项转移支付分项目预算表</t>
  </si>
  <si>
    <t>8、市本级一般公共预算基本支出预算表</t>
  </si>
  <si>
    <t>9、全市政府性基金收入预算表</t>
  </si>
  <si>
    <t>10、全市政府性基金支出预算出表</t>
  </si>
  <si>
    <t>11、市级政府性基金收入预算表</t>
  </si>
  <si>
    <t>12、市级政府性基金支出预算表</t>
  </si>
  <si>
    <t>13、市级政府性基金转移支付分地区预算表</t>
  </si>
  <si>
    <t>14、市级政府性基金转移支付分项目预算表</t>
  </si>
  <si>
    <t>15、全市国有资本经营收入预算表</t>
  </si>
  <si>
    <t>16、全市国有资本经营支出预算表</t>
  </si>
  <si>
    <t>17、市级国有资本经营收入预算表</t>
  </si>
  <si>
    <t>18、市级国有资本经营支出预算表</t>
  </si>
  <si>
    <t>19、全市社会保险基金收入预算表</t>
  </si>
  <si>
    <t>20、全市社会保险基金支出预算表</t>
  </si>
  <si>
    <t>21、市级社会保险基金收入预算表</t>
  </si>
  <si>
    <t>22、市级社会保险基金支出预算表</t>
  </si>
  <si>
    <t>23、截至2019年底全市政府一般债务限额和余额情况表</t>
  </si>
  <si>
    <t>24、截至2019年底全市政府专项债务限额和余额情况表</t>
  </si>
  <si>
    <t>25、截至2019年底全市政府一般债务限额和余额情况表</t>
  </si>
  <si>
    <t>26、截至2019年底全市政府专项债务限额和余额情况表</t>
  </si>
  <si>
    <t>表1：</t>
  </si>
  <si>
    <r>
      <rPr>
        <b/>
        <sz val="18"/>
        <rFont val="华文宋体"/>
        <charset val="134"/>
      </rPr>
      <t>2020</t>
    </r>
    <r>
      <rPr>
        <b/>
        <sz val="18"/>
        <rFont val="宋体"/>
        <charset val="134"/>
      </rPr>
      <t>年全市一般公共预算收入总表</t>
    </r>
  </si>
  <si>
    <t>单位：万元</t>
  </si>
  <si>
    <t>项            目</t>
  </si>
  <si>
    <t>2020年预算</t>
  </si>
  <si>
    <t>本年地方一般公共预算收入</t>
  </si>
  <si>
    <t>上级补助收入</t>
  </si>
  <si>
    <t>　　增值税和消费税税收返还收入</t>
  </si>
  <si>
    <t>　　所得税基数返还收入</t>
  </si>
  <si>
    <t xml:space="preserve">    体制补助收入</t>
  </si>
  <si>
    <t xml:space="preserve">    均衡性转移支付补助收入</t>
  </si>
  <si>
    <t xml:space="preserve">    县级基本财力保障机制奖补资金收入</t>
  </si>
  <si>
    <t xml:space="preserve">    结算补助收入</t>
  </si>
  <si>
    <t xml:space="preserve">    扶贫资金收入</t>
  </si>
  <si>
    <t xml:space="preserve">    调整工资转移支付补助收入</t>
  </si>
  <si>
    <t xml:space="preserve">    农村税费改革补助收入</t>
  </si>
  <si>
    <t xml:space="preserve">    其他一般性转移支付收入</t>
  </si>
  <si>
    <t xml:space="preserve">    专项转移支付收入</t>
  </si>
  <si>
    <t>调入资金</t>
  </si>
  <si>
    <t>收 入 合 计</t>
  </si>
  <si>
    <t>表2：</t>
  </si>
  <si>
    <t>2020年全市一般公共预算支出总表</t>
  </si>
  <si>
    <t>项           目</t>
  </si>
  <si>
    <t>本年一般公共预算支出</t>
  </si>
  <si>
    <t>上解上级支出</t>
  </si>
  <si>
    <t>　　体制上解</t>
  </si>
  <si>
    <t>　　专项上解</t>
  </si>
  <si>
    <t>调出资金</t>
  </si>
  <si>
    <t>年终结余</t>
  </si>
  <si>
    <t>支 出 合 计</t>
  </si>
  <si>
    <t>表3：</t>
  </si>
  <si>
    <t>2020年市级一般公共预算收入预算表</t>
  </si>
  <si>
    <t>项目</t>
  </si>
  <si>
    <t>2019年     完成数     （快报）</t>
  </si>
  <si>
    <t>2020年        预算数</t>
  </si>
  <si>
    <t>比上年        增减额</t>
  </si>
  <si>
    <t>比上年        增减%</t>
  </si>
  <si>
    <t>一、税收收入</t>
  </si>
  <si>
    <t xml:space="preserve"> 1.增值税37.5％</t>
  </si>
  <si>
    <t xml:space="preserve">  改征增值税37.5％</t>
  </si>
  <si>
    <t xml:space="preserve"> 2.营业税37.5％</t>
  </si>
  <si>
    <t xml:space="preserve"> 3.企业所得税28％</t>
  </si>
  <si>
    <t xml:space="preserve"> 4.所得税退税</t>
  </si>
  <si>
    <t xml:space="preserve"> 5.个人所得税28％</t>
  </si>
  <si>
    <t xml:space="preserve"> 6.资源税75％</t>
  </si>
  <si>
    <t xml:space="preserve"> 7.城市维护建设税</t>
  </si>
  <si>
    <t xml:space="preserve"> 8.房产税</t>
  </si>
  <si>
    <t xml:space="preserve"> 9.印花税</t>
  </si>
  <si>
    <t xml:space="preserve"> 10.城镇土地使用税70％</t>
  </si>
  <si>
    <t xml:space="preserve"> 11.土地增值税</t>
  </si>
  <si>
    <t xml:space="preserve"> 12.车船税</t>
  </si>
  <si>
    <t xml:space="preserve"> 13.耕地占用税</t>
  </si>
  <si>
    <t xml:space="preserve"> 14.契税</t>
  </si>
  <si>
    <t xml:space="preserve"> 15.烟叶税</t>
  </si>
  <si>
    <t xml:space="preserve"> 16.环境保护税</t>
  </si>
  <si>
    <t xml:space="preserve"> 17.其他税收收入</t>
  </si>
  <si>
    <t>二、非税收入</t>
  </si>
  <si>
    <t xml:space="preserve"> 1.专项收入</t>
  </si>
  <si>
    <t xml:space="preserve"> 2.行政性收费</t>
  </si>
  <si>
    <t xml:space="preserve"> 3.罚没收入</t>
  </si>
  <si>
    <t xml:space="preserve"> 4.国有资本经营收入</t>
  </si>
  <si>
    <t xml:space="preserve"> 5.国有资源（资产）有偿使用收入</t>
  </si>
  <si>
    <t xml:space="preserve"> 6.捐赠收入</t>
  </si>
  <si>
    <t xml:space="preserve"> 7.政府住房基金收入</t>
  </si>
  <si>
    <t xml:space="preserve"> 8.其他非税收入</t>
  </si>
  <si>
    <t>地方一般公共预算收入</t>
  </si>
  <si>
    <t>上划省级收入</t>
  </si>
  <si>
    <t xml:space="preserve">    上划省级增值税12.5%</t>
  </si>
  <si>
    <t xml:space="preserve">    上划省级营业税12.5%</t>
  </si>
  <si>
    <t xml:space="preserve">    上划省级企业所得税12%</t>
  </si>
  <si>
    <t xml:space="preserve">    上划省级个人所得税12%</t>
  </si>
  <si>
    <t xml:space="preserve">    上划省级资源税25%</t>
  </si>
  <si>
    <t xml:space="preserve">    上划省级城镇土地使用税30%</t>
  </si>
  <si>
    <t xml:space="preserve">    上划省级环境保护税30%</t>
  </si>
  <si>
    <t xml:space="preserve">    上划省级清欠营业税</t>
  </si>
  <si>
    <t>上划中央收入</t>
  </si>
  <si>
    <t xml:space="preserve">    上划中央增值税50%</t>
  </si>
  <si>
    <t xml:space="preserve">    上划中央消费税</t>
  </si>
  <si>
    <t xml:space="preserve">    上划中央企业所得税60%</t>
  </si>
  <si>
    <t xml:space="preserve">    上划中央个人所得税60%</t>
  </si>
  <si>
    <t xml:space="preserve">    上划中央营业税50%</t>
  </si>
  <si>
    <t xml:space="preserve">    上划中央清欠营业税</t>
  </si>
  <si>
    <t>一般公共预算收入</t>
  </si>
  <si>
    <t>表4：</t>
  </si>
  <si>
    <t>2020年市级一般公共预算支出预算表</t>
  </si>
  <si>
    <t>项     目</t>
  </si>
  <si>
    <t>2019年        预算数</t>
  </si>
  <si>
    <t>增减      (+-%)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</si>
  <si>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</si>
  <si>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</si>
  <si>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</si>
  <si>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</si>
  <si>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</si>
  <si>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</si>
  <si>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</si>
  <si>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</si>
  <si>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</si>
  <si>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</si>
  <si>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</si>
  <si>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</si>
  <si>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</si>
  <si>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商业服务业等事务</t>
  </si>
  <si>
    <t>金融支出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</si>
  <si>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</si>
  <si>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</si>
  <si>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</si>
  <si>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</si>
  <si>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</si>
  <si>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债务付息支出</t>
  </si>
  <si>
    <t>其他支出</t>
  </si>
  <si>
    <t>一般公共预算支出合计</t>
  </si>
  <si>
    <t>表5：</t>
  </si>
  <si>
    <t>2020年市级一般公共预算支出明细表</t>
  </si>
  <si>
    <t>2020年预算数</t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</si>
  <si>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</si>
  <si>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</si>
  <si>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</si>
  <si>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</si>
  <si>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</si>
  <si>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</si>
  <si>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</si>
  <si>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</si>
  <si>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</si>
  <si>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</si>
  <si>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</si>
  <si>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</si>
  <si>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</si>
  <si>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</si>
  <si>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</si>
  <si>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</si>
  <si>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</si>
  <si>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</si>
  <si>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</si>
  <si>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</si>
  <si>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</si>
  <si>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</si>
  <si>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</si>
  <si>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</si>
  <si>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</si>
  <si>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</si>
  <si>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</si>
  <si>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</si>
  <si>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</si>
  <si>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</si>
  <si>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</si>
  <si>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</si>
  <si>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</si>
  <si>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</si>
  <si>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</si>
  <si>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</si>
  <si>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</si>
  <si>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</si>
  <si>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</si>
  <si>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</si>
  <si>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</si>
  <si>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</si>
  <si>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</si>
  <si>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</si>
  <si>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</si>
  <si>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</si>
  <si>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</si>
  <si>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</si>
  <si>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</si>
  <si>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</si>
  <si>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</si>
  <si>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</si>
  <si>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</si>
  <si>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</si>
  <si>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</si>
  <si>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</si>
  <si>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</si>
  <si>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</si>
  <si>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</si>
  <si>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</si>
  <si>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</si>
  <si>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</si>
  <si>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</si>
  <si>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</si>
  <si>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</si>
  <si>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</si>
  <si>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</si>
  <si>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</si>
  <si>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</si>
  <si>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</si>
  <si>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</si>
  <si>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</si>
  <si>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</si>
  <si>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</si>
  <si>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</si>
  <si>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</si>
  <si>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</si>
  <si>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</si>
  <si>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</si>
  <si>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</si>
  <si>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</si>
  <si>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</si>
  <si>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</si>
  <si>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</si>
  <si>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</si>
  <si>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</si>
  <si>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</si>
  <si>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</si>
  <si>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</si>
  <si>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</si>
  <si>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</si>
  <si>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</si>
  <si>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</si>
  <si>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</si>
  <si>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</si>
  <si>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</si>
  <si>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</si>
  <si>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</si>
  <si>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</si>
  <si>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</si>
  <si>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</si>
  <si>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</si>
  <si>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</si>
  <si>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</si>
  <si>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</si>
  <si>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</si>
  <si>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</si>
  <si>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</si>
  <si>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</si>
  <si>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</si>
  <si>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</si>
  <si>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</si>
  <si>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</si>
  <si>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</si>
  <si>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</si>
  <si>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</si>
  <si>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</si>
  <si>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</si>
  <si>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</si>
  <si>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</si>
  <si>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</si>
  <si>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</si>
  <si>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</si>
  <si>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</si>
  <si>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</si>
  <si>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</si>
  <si>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</si>
  <si>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</si>
  <si>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市场监管执法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</si>
  <si>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</si>
  <si>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</si>
  <si>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</si>
  <si>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</si>
  <si>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</si>
  <si>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</si>
  <si>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</si>
  <si>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</si>
  <si>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</si>
  <si>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</si>
  <si>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</si>
  <si>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</si>
  <si>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外交支出</t>
  </si>
  <si>
    <t xml:space="preserve">    外交管理事务</t>
  </si>
  <si>
    <t xml:space="preserve">      其他外交管理事务支出</t>
  </si>
  <si>
    <t xml:space="preserve">    驻外机构</t>
  </si>
  <si>
    <t xml:space="preserve">      驻外使领馆(团、处)</t>
  </si>
  <si>
    <t xml:space="preserve">      其他驻外机构支出</t>
  </si>
  <si>
    <t xml:space="preserve">    对外援助</t>
  </si>
  <si>
    <t xml:space="preserve">      援外优惠贷款贴息</t>
  </si>
  <si>
    <t xml:space="preserve">      对外援助</t>
  </si>
  <si>
    <t xml:space="preserve">    国际组织</t>
  </si>
  <si>
    <t xml:space="preserve">      国际组织会费</t>
  </si>
  <si>
    <t xml:space="preserve">      国际组织捐赠</t>
  </si>
  <si>
    <t xml:space="preserve">      维和摊款</t>
  </si>
  <si>
    <t xml:space="preserve">      国际组织股金及基金</t>
  </si>
  <si>
    <t xml:space="preserve">      其他国际组织支出</t>
  </si>
  <si>
    <t xml:space="preserve">    对外合作与交流</t>
  </si>
  <si>
    <t xml:space="preserve">      在华国际会议</t>
  </si>
  <si>
    <t xml:space="preserve">      国际交流活动</t>
  </si>
  <si>
    <t xml:space="preserve">      其他对外合作与交流支出</t>
  </si>
  <si>
    <t xml:space="preserve">    对外宣传</t>
  </si>
  <si>
    <t xml:space="preserve">      对外宣传</t>
  </si>
  <si>
    <t xml:space="preserve">    边界勘界联检</t>
  </si>
  <si>
    <t xml:space="preserve">      边界勘界</t>
  </si>
  <si>
    <t xml:space="preserve">      边界联检</t>
  </si>
  <si>
    <t xml:space="preserve">      边界界桩维护</t>
  </si>
  <si>
    <t xml:space="preserve">      其他支出</t>
  </si>
  <si>
    <t xml:space="preserve">    国际发展合作</t>
  </si>
  <si>
    <t xml:space="preserve">      其他国际发展合作支出</t>
  </si>
  <si>
    <t xml:space="preserve">    其他外交支出</t>
  </si>
  <si>
    <t xml:space="preserve">      其他外交支出</t>
  </si>
  <si>
    <t xml:space="preserve">  国防支出</t>
  </si>
  <si>
    <t xml:space="preserve">    现役部队</t>
  </si>
  <si>
    <t xml:space="preserve">      现役部队</t>
  </si>
  <si>
    <t xml:space="preserve">    国防科研事业</t>
  </si>
  <si>
    <t xml:space="preserve">      国防科研事业</t>
  </si>
  <si>
    <t xml:space="preserve">    专项工程</t>
  </si>
  <si>
    <t xml:space="preserve">  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</si>
  <si>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</si>
  <si>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</si>
  <si>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</si>
  <si>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</si>
  <si>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</si>
  <si>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</si>
  <si>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</si>
  <si>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</si>
  <si>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</si>
  <si>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</si>
  <si>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</si>
  <si>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</si>
  <si>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</si>
  <si>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</si>
  <si>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</si>
  <si>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</si>
  <si>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</si>
  <si>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</si>
  <si>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</si>
  <si>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</si>
  <si>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</si>
  <si>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</si>
  <si>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</si>
  <si>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</si>
  <si>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</si>
  <si>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检察监督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</si>
  <si>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</si>
  <si>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</si>
  <si>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</si>
  <si>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</si>
  <si>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</si>
  <si>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</si>
  <si>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</si>
  <si>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</si>
  <si>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</si>
  <si>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</si>
  <si>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</si>
  <si>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</si>
  <si>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</si>
  <si>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</si>
  <si>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</si>
  <si>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</si>
  <si>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</si>
  <si>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</si>
  <si>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</si>
  <si>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</si>
  <si>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</si>
  <si>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</si>
  <si>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</si>
  <si>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</si>
  <si>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</si>
  <si>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</si>
  <si>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</si>
  <si>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</si>
  <si>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</si>
  <si>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</si>
  <si>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</si>
  <si>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</si>
  <si>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</si>
  <si>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</si>
  <si>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</si>
  <si>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</si>
  <si>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</si>
  <si>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</si>
  <si>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</si>
  <si>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</si>
  <si>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</si>
  <si>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</si>
  <si>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</si>
  <si>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</si>
  <si>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</si>
  <si>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</si>
  <si>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</si>
  <si>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</si>
  <si>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</si>
  <si>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</si>
  <si>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</si>
  <si>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</si>
  <si>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</si>
  <si>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</si>
  <si>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</si>
  <si>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</si>
  <si>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</si>
  <si>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</si>
  <si>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</si>
  <si>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</si>
  <si>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</si>
  <si>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</si>
  <si>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</si>
  <si>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</si>
  <si>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</si>
  <si>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</si>
  <si>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</si>
  <si>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</si>
  <si>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</si>
  <si>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</si>
  <si>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</si>
  <si>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</si>
  <si>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</si>
  <si>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</si>
  <si>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</si>
  <si>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</si>
  <si>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</si>
  <si>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</si>
  <si>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</si>
  <si>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</si>
  <si>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</si>
  <si>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</si>
  <si>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</si>
  <si>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</si>
  <si>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</si>
  <si>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</si>
  <si>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</si>
  <si>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</si>
  <si>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</si>
  <si>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</si>
  <si>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</si>
  <si>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</si>
  <si>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</si>
  <si>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</si>
  <si>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</si>
  <si>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</si>
  <si>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</si>
  <si>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</si>
  <si>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</si>
  <si>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</si>
  <si>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</si>
  <si>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</si>
  <si>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</si>
  <si>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</si>
  <si>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</si>
  <si>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</si>
  <si>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</si>
  <si>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</si>
  <si>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</si>
  <si>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</si>
  <si>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</si>
  <si>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</si>
  <si>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</si>
  <si>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</si>
  <si>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</si>
  <si>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</si>
  <si>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</si>
  <si>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</si>
  <si>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</si>
  <si>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</si>
  <si>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</si>
  <si>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</si>
  <si>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</si>
  <si>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</si>
  <si>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</si>
  <si>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</si>
  <si>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</si>
  <si>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</si>
  <si>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</si>
  <si>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</si>
  <si>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</si>
  <si>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</si>
  <si>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</si>
  <si>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</si>
  <si>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</si>
  <si>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</si>
  <si>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</si>
  <si>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</si>
  <si>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</si>
  <si>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</si>
  <si>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</si>
  <si>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</si>
  <si>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</si>
  <si>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</si>
  <si>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</si>
  <si>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</si>
  <si>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</si>
  <si>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</si>
  <si>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</si>
  <si>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</si>
  <si>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</si>
  <si>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</si>
  <si>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</si>
  <si>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</si>
  <si>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</si>
  <si>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</si>
  <si>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</si>
  <si>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</si>
  <si>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</si>
  <si>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</si>
  <si>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</si>
  <si>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</si>
  <si>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</si>
  <si>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</si>
  <si>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</si>
  <si>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</si>
  <si>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</si>
  <si>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</si>
  <si>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</si>
  <si>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</si>
  <si>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</si>
  <si>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</si>
  <si>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</si>
  <si>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</si>
  <si>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</si>
  <si>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</si>
  <si>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</si>
  <si>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</si>
  <si>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 xml:space="preserve">  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</si>
  <si>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</si>
  <si>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</si>
  <si>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</si>
  <si>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</si>
  <si>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</si>
  <si>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</si>
  <si>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</si>
  <si>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</si>
  <si>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</si>
  <si>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</si>
  <si>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</si>
  <si>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</si>
  <si>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</si>
  <si>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</si>
  <si>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</si>
  <si>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</si>
  <si>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</si>
  <si>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</si>
  <si>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</si>
  <si>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</si>
  <si>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</si>
  <si>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</si>
  <si>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</si>
  <si>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</si>
  <si>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</si>
  <si>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</si>
  <si>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</si>
  <si>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</si>
  <si>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</si>
  <si>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</si>
  <si>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</si>
  <si>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</si>
  <si>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</si>
  <si>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</si>
  <si>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</si>
  <si>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</si>
  <si>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</si>
  <si>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</si>
  <si>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</si>
  <si>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</si>
  <si>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</si>
  <si>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</si>
  <si>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</si>
  <si>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</si>
  <si>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</si>
  <si>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</si>
  <si>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</si>
  <si>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</si>
  <si>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</si>
  <si>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</si>
  <si>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</si>
  <si>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</si>
  <si>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</si>
  <si>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</si>
  <si>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</si>
  <si>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</si>
  <si>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</si>
  <si>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</si>
  <si>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</si>
  <si>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</si>
  <si>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</si>
  <si>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</si>
  <si>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</si>
  <si>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</si>
  <si>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</si>
  <si>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</si>
  <si>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</si>
  <si>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</si>
  <si>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</si>
  <si>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</si>
  <si>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</si>
  <si>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</si>
  <si>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</si>
  <si>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</si>
  <si>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</si>
  <si>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</si>
  <si>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</si>
  <si>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</si>
  <si>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</si>
  <si>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</si>
  <si>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</si>
  <si>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</si>
  <si>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</si>
  <si>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</si>
  <si>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</si>
  <si>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</si>
  <si>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</si>
  <si>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</si>
  <si>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</si>
  <si>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</si>
  <si>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</si>
  <si>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</si>
  <si>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</si>
  <si>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</si>
  <si>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</si>
  <si>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</si>
  <si>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</si>
  <si>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</si>
  <si>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</si>
  <si>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</si>
  <si>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</si>
  <si>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</si>
  <si>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</si>
  <si>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</si>
  <si>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</si>
  <si>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中医(民族)医院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</si>
  <si>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</si>
  <si>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</si>
  <si>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</si>
  <si>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</si>
  <si>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</si>
  <si>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</si>
  <si>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</si>
  <si>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</si>
  <si>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</si>
  <si>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</si>
  <si>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</si>
  <si>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</si>
  <si>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</si>
  <si>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</si>
  <si>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</si>
  <si>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</si>
  <si>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</si>
  <si>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</si>
  <si>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</si>
  <si>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</si>
  <si>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</si>
  <si>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</si>
  <si>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</si>
  <si>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</si>
  <si>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</si>
  <si>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</si>
  <si>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</si>
  <si>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</si>
  <si>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</si>
  <si>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</si>
  <si>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</si>
  <si>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</si>
  <si>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</si>
  <si>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</si>
  <si>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</si>
  <si>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</si>
  <si>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</si>
  <si>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</si>
  <si>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</si>
  <si>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</si>
  <si>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</si>
  <si>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</si>
  <si>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</si>
  <si>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</si>
  <si>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</si>
  <si>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</si>
  <si>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</si>
  <si>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</si>
  <si>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</si>
  <si>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</si>
  <si>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</si>
  <si>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</si>
  <si>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</si>
  <si>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</si>
  <si>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  老龄卫生健康事务</t>
  </si>
  <si>
    <t xml:space="preserve">    其他卫生健康支出</t>
  </si>
  <si>
    <t xml:space="preserve">       其他卫生健康支出</t>
  </si>
  <si>
    <t xml:space="preserve">  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</si>
  <si>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</si>
  <si>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</si>
  <si>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</si>
  <si>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</si>
  <si>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</si>
  <si>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</si>
  <si>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</si>
  <si>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</si>
  <si>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</si>
  <si>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</si>
  <si>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</si>
  <si>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</si>
  <si>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</si>
  <si>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</si>
  <si>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</si>
  <si>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</si>
  <si>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</si>
  <si>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</si>
  <si>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</si>
  <si>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</si>
  <si>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</si>
  <si>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</si>
  <si>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</si>
  <si>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</si>
  <si>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</si>
  <si>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</si>
  <si>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</si>
  <si>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</si>
  <si>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</si>
  <si>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 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</si>
  <si>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</si>
  <si>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</si>
  <si>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</si>
  <si>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</si>
  <si>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</si>
  <si>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</si>
  <si>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</si>
  <si>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</si>
  <si>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</si>
  <si>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</si>
  <si>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</si>
  <si>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</si>
  <si>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</si>
  <si>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</si>
  <si>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</si>
  <si>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  已垦草原退耕还草</t>
  </si>
  <si>
    <t xml:space="preserve">    能源节约利用</t>
  </si>
  <si>
    <t xml:space="preserve">      能源节能利用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</si>
  <si>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</si>
  <si>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</si>
  <si>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</si>
  <si>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</si>
  <si>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   清洁生产专项支出</t>
  </si>
  <si>
    <t xml:space="preserve">       其他污染减排支出</t>
  </si>
  <si>
    <t xml:space="preserve">    可再生能源</t>
  </si>
  <si>
    <t xml:space="preserve">       可再生能源</t>
  </si>
  <si>
    <t xml:space="preserve">    循环经济</t>
  </si>
  <si>
    <t xml:space="preserve">   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</si>
  <si>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</si>
  <si>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</si>
  <si>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</si>
  <si>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</si>
  <si>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</si>
  <si>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</si>
  <si>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</si>
  <si>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</si>
  <si>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</si>
  <si>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</si>
  <si>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</si>
  <si>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</si>
  <si>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</si>
  <si>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</si>
  <si>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</si>
  <si>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</si>
  <si>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</si>
  <si>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</si>
  <si>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</si>
  <si>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</si>
  <si>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</si>
  <si>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</si>
  <si>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</si>
  <si>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</si>
  <si>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</si>
  <si>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</si>
  <si>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</si>
  <si>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</si>
  <si>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建设市场管理与监督</t>
  </si>
  <si>
    <t xml:space="preserve">      建设市场管理与监督</t>
  </si>
  <si>
    <t xml:space="preserve">    其他城乡社区支出</t>
  </si>
  <si>
    <t xml:space="preserve">      其他城乡社区支出</t>
  </si>
  <si>
    <t xml:space="preserve">  农林水支出</t>
  </si>
  <si>
    <t xml:space="preserve">    农业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</si>
  <si>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</si>
  <si>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</si>
  <si>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</si>
  <si>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</si>
  <si>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</si>
  <si>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</si>
  <si>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农业行业业务管理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</si>
  <si>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</si>
  <si>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</si>
  <si>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</si>
  <si>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</si>
  <si>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农业生产支持补贴</t>
  </si>
  <si>
    <t xml:space="preserve">      农业组织化与产业化经营</t>
  </si>
  <si>
    <t xml:space="preserve">      农产品加工与促销</t>
  </si>
  <si>
    <t xml:space="preserve">      农村公益事业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</si>
  <si>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</si>
  <si>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</si>
  <si>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</si>
  <si>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</si>
  <si>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其他农业支出</t>
  </si>
  <si>
    <t xml:space="preserve">    林业和草原</t>
  </si>
  <si>
    <t xml:space="preserve">      事业机构</t>
  </si>
  <si>
    <t xml:space="preserve">      森林培育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</si>
  <si>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</si>
  <si>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</si>
  <si>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</si>
  <si>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</si>
  <si>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</si>
  <si>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</si>
  <si>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</si>
  <si>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</si>
  <si>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</si>
  <si>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</si>
  <si>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</si>
  <si>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</si>
  <si>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</si>
  <si>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</si>
  <si>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防灾减灾</t>
  </si>
  <si>
    <t xml:space="preserve">      国家公园</t>
  </si>
  <si>
    <t xml:space="preserve">      草原管理</t>
  </si>
  <si>
    <t xml:space="preserve">      行业业务管理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</si>
  <si>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</si>
  <si>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</si>
  <si>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</si>
  <si>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</si>
  <si>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</si>
  <si>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</si>
  <si>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</si>
  <si>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</si>
  <si>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</si>
  <si>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</si>
  <si>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</si>
  <si>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</si>
  <si>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</si>
  <si>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</si>
  <si>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农田水利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</si>
  <si>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</si>
  <si>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</si>
  <si>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</si>
  <si>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</si>
  <si>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</si>
  <si>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水利建设移民支出</t>
  </si>
  <si>
    <t xml:space="preserve">      农村人畜饮水</t>
  </si>
  <si>
    <t xml:space="preserve">      其他水利支出</t>
  </si>
  <si>
    <t xml:space="preserve">    南水北调</t>
  </si>
  <si>
    <t xml:space="preserve">      南水北调工程建设</t>
  </si>
  <si>
    <t xml:space="preserve">      政策研究与信息管理</t>
  </si>
  <si>
    <t xml:space="preserve">      工程稽查</t>
  </si>
  <si>
    <t xml:space="preserve">      前期工作</t>
  </si>
  <si>
    <t xml:space="preserve">      南水北调技术推广</t>
  </si>
  <si>
    <t xml:space="preserve">      环境、移民及水资源管理与保护</t>
  </si>
  <si>
    <t xml:space="preserve">      其他南水北调支出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</si>
  <si>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</si>
  <si>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</si>
  <si>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</si>
  <si>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</si>
  <si>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</si>
  <si>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“三西”农业建设专项补助</t>
  </si>
  <si>
    <t xml:space="preserve">      扶贫事业机构</t>
  </si>
  <si>
    <t xml:space="preserve">      其他扶贫支出</t>
  </si>
  <si>
    <t xml:space="preserve">    农业综合开发</t>
  </si>
  <si>
    <t xml:space="preserve">      土地治理</t>
  </si>
  <si>
    <t xml:space="preserve">      产业化发展</t>
  </si>
  <si>
    <t xml:space="preserve">      创新示范</t>
  </si>
  <si>
    <t xml:space="preserve">      其他农业综合开发支出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</si>
  <si>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</si>
  <si>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</si>
  <si>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</si>
  <si>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</si>
  <si>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</si>
  <si>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</si>
  <si>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</si>
  <si>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</si>
  <si>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</si>
  <si>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</si>
  <si>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</si>
  <si>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</si>
  <si>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</si>
  <si>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</si>
  <si>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</si>
  <si>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</si>
  <si>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</si>
  <si>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</si>
  <si>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</si>
  <si>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</si>
  <si>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</si>
  <si>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</si>
  <si>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</si>
  <si>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</si>
  <si>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</si>
  <si>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</si>
  <si>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</si>
  <si>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</si>
  <si>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</si>
  <si>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</si>
  <si>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</si>
  <si>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</si>
  <si>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</si>
  <si>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</si>
  <si>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</si>
  <si>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</si>
  <si>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</si>
  <si>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</si>
  <si>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</si>
  <si>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</si>
  <si>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</si>
  <si>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</si>
  <si>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</si>
  <si>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</si>
  <si>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</si>
  <si>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</si>
  <si>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</si>
  <si>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</si>
  <si>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</si>
  <si>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</si>
  <si>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</si>
  <si>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</si>
  <si>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</si>
  <si>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</si>
  <si>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</si>
  <si>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</si>
  <si>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</si>
  <si>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</si>
  <si>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</si>
  <si>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</si>
  <si>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</si>
  <si>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</si>
  <si>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</si>
  <si>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</si>
  <si>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</si>
  <si>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</si>
  <si>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</si>
  <si>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</si>
  <si>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</si>
  <si>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</si>
  <si>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</si>
  <si>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</si>
  <si>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</si>
  <si>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</si>
  <si>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</si>
  <si>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</si>
  <si>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</si>
  <si>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</si>
  <si>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</si>
  <si>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</si>
  <si>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</si>
  <si>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</si>
  <si>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</si>
  <si>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</si>
  <si>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</si>
  <si>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</si>
  <si>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</si>
  <si>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</si>
  <si>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</si>
  <si>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</si>
  <si>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</si>
  <si>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</si>
  <si>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</si>
  <si>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</si>
  <si>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</si>
  <si>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</si>
  <si>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</si>
  <si>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</si>
  <si>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</si>
  <si>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</si>
  <si>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</si>
  <si>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</si>
  <si>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</si>
  <si>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</si>
  <si>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</si>
  <si>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</si>
  <si>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</si>
  <si>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</si>
  <si>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</si>
  <si>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</si>
  <si>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</si>
  <si>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</si>
  <si>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</si>
  <si>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</si>
  <si>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</si>
  <si>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</si>
  <si>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</si>
  <si>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其他资源勘探信息等支出</t>
  </si>
  <si>
    <t xml:space="preserve">  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</si>
  <si>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</si>
  <si>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</si>
  <si>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</si>
  <si>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</si>
  <si>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</si>
  <si>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</si>
  <si>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</si>
  <si>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</si>
  <si>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</si>
  <si>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</si>
  <si>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</si>
  <si>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</si>
  <si>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</si>
  <si>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</si>
  <si>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</si>
  <si>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</si>
  <si>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</si>
  <si>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</si>
  <si>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</si>
  <si>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</si>
  <si>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</si>
  <si>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</si>
  <si>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</si>
  <si>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</si>
  <si>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</si>
  <si>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</si>
  <si>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</si>
  <si>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</si>
  <si>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</si>
  <si>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</si>
  <si>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</si>
  <si>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</si>
  <si>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</si>
  <si>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</si>
  <si>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</si>
  <si>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</si>
  <si>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其他金融支出</t>
  </si>
  <si>
    <t xml:space="preserve">  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</si>
  <si>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</si>
  <si>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</si>
  <si>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</si>
  <si>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</si>
  <si>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</si>
  <si>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</si>
  <si>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</si>
  <si>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</si>
  <si>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自然资源海洋气象等支出</t>
  </si>
  <si>
    <t xml:space="preserve">    自然资源事务</t>
  </si>
  <si>
    <t xml:space="preserve">      自然资源规划及管理</t>
  </si>
  <si>
    <t xml:space="preserve">      土地资源调查</t>
  </si>
  <si>
    <t xml:space="preserve">      土地资源利用与保护</t>
  </si>
  <si>
    <t xml:space="preserve">      自然资源社会公益服务</t>
  </si>
  <si>
    <t xml:space="preserve">      自然资源行业业务管理</t>
  </si>
  <si>
    <t xml:space="preserve">      自然资源调查</t>
  </si>
  <si>
    <t xml:space="preserve">      国土整治</t>
  </si>
  <si>
    <t xml:space="preserve">      土地资源储备支出</t>
  </si>
  <si>
    <t xml:space="preserve">      地质矿产资源与环境调查</t>
  </si>
  <si>
    <t xml:space="preserve">      地质矿产资源利用与保护</t>
  </si>
  <si>
    <t xml:space="preserve">      地质转产项目财政贴息</t>
  </si>
  <si>
    <t xml:space="preserve">      国外风险勘查</t>
  </si>
  <si>
    <t xml:space="preserve">      地质勘查基金(周转金)支出</t>
  </si>
  <si>
    <t xml:space="preserve">      其他自然资源事务支出</t>
  </si>
  <si>
    <t xml:space="preserve">    海洋管理事务</t>
  </si>
  <si>
    <t xml:space="preserve">      海域使用管理</t>
  </si>
  <si>
    <t xml:space="preserve">      海洋环境保护与监测</t>
  </si>
  <si>
    <t xml:space="preserve">      海洋调查评价</t>
  </si>
  <si>
    <t xml:space="preserve">      海洋权益维护</t>
  </si>
  <si>
    <t xml:space="preserve">      海洋执法监察</t>
  </si>
  <si>
    <t xml:space="preserve">      海洋防灾减灾</t>
  </si>
  <si>
    <t xml:space="preserve">      海洋卫星</t>
  </si>
  <si>
    <t xml:space="preserve">      极地考察</t>
  </si>
  <si>
    <t xml:space="preserve">      海洋矿产资源勘探研究</t>
  </si>
  <si>
    <t xml:space="preserve">      海港航标维护</t>
  </si>
  <si>
    <t xml:space="preserve">      海水淡化</t>
  </si>
  <si>
    <t xml:space="preserve">      无居民海岛使用金支出</t>
  </si>
  <si>
    <t xml:space="preserve">      海岛和海域保护</t>
  </si>
  <si>
    <t xml:space="preserve">      其他海洋管理事务支出</t>
  </si>
  <si>
    <t xml:space="preserve">    测绘事务</t>
  </si>
  <si>
    <t xml:space="preserve">      基础测绘</t>
  </si>
  <si>
    <t xml:space="preserve">      航空摄影</t>
  </si>
  <si>
    <t xml:space="preserve">      测绘工程建设</t>
  </si>
  <si>
    <t xml:space="preserve">      其他测绘事务支出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</si>
  <si>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</si>
  <si>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</si>
  <si>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</si>
  <si>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</si>
  <si>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</si>
  <si>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</si>
  <si>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</si>
  <si>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</si>
  <si>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</si>
  <si>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</si>
  <si>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</si>
  <si>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</si>
  <si>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</si>
  <si>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</si>
  <si>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</si>
  <si>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</si>
  <si>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</si>
  <si>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</si>
  <si>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</si>
  <si>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</si>
  <si>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</si>
  <si>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</si>
  <si>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</si>
  <si>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</si>
  <si>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</si>
  <si>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</si>
  <si>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</si>
  <si>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</si>
  <si>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</si>
  <si>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</si>
  <si>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</si>
  <si>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</si>
  <si>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</si>
  <si>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</si>
  <si>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</si>
  <si>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</si>
  <si>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</si>
  <si>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</si>
  <si>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</si>
  <si>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</si>
  <si>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</si>
  <si>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</si>
  <si>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</si>
  <si>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</si>
  <si>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</si>
  <si>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</si>
  <si>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</si>
  <si>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</si>
  <si>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</si>
  <si>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</si>
  <si>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</si>
  <si>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</si>
  <si>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</si>
  <si>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</si>
  <si>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</si>
  <si>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</si>
  <si>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</si>
  <si>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</si>
  <si>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</si>
  <si>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</si>
  <si>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</si>
  <si>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</si>
  <si>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储备粮(油)库建设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</si>
  <si>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</si>
  <si>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</si>
  <si>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</si>
  <si>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</si>
  <si>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</si>
  <si>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</si>
  <si>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</si>
  <si>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</si>
  <si>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</si>
  <si>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</si>
  <si>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</si>
  <si>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</si>
  <si>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</si>
  <si>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</si>
  <si>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</si>
  <si>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</si>
  <si>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</si>
  <si>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</si>
  <si>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</si>
  <si>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</si>
  <si>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</si>
  <si>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</si>
  <si>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</si>
  <si>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</si>
  <si>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</si>
  <si>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</si>
  <si>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</si>
  <si>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</si>
  <si>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</si>
  <si>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</si>
  <si>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</si>
  <si>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</si>
  <si>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</si>
  <si>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</si>
  <si>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</si>
  <si>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</si>
  <si>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</si>
  <si>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</si>
  <si>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</si>
  <si>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</si>
  <si>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</si>
  <si>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</si>
  <si>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</si>
  <si>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</si>
  <si>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</si>
  <si>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</si>
  <si>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</si>
  <si>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</si>
  <si>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</si>
  <si>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</si>
  <si>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</si>
  <si>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</si>
  <si>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其他自然灾害生活救助支出</t>
  </si>
  <si>
    <t xml:space="preserve">    其他灾害防治及应急管理支出</t>
  </si>
  <si>
    <t xml:space="preserve">  其他支出</t>
  </si>
  <si>
    <t xml:space="preserve">  债务付息支出</t>
  </si>
  <si>
    <t xml:space="preserve">    中央政府国内债务付息支出</t>
  </si>
  <si>
    <t xml:space="preserve">    中央政府国外债务付息支出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</si>
  <si>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</si>
  <si>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</si>
  <si>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</si>
  <si>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</si>
  <si>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</si>
  <si>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债务发行费用支出</t>
  </si>
  <si>
    <t xml:space="preserve">    中央政府国内债务发行费用支出</t>
  </si>
  <si>
    <t xml:space="preserve">    中央政府国外债务发行费用支出</t>
  </si>
  <si>
    <t xml:space="preserve">    地方政府一般债务发行费用支出</t>
  </si>
  <si>
    <t>表6：</t>
  </si>
  <si>
    <r>
      <rPr>
        <b/>
        <sz val="14"/>
        <rFont val="Arial"/>
        <charset val="134"/>
      </rPr>
      <t>2020</t>
    </r>
    <r>
      <rPr>
        <b/>
        <sz val="14"/>
        <rFont val="FangSong"/>
        <charset val="134"/>
      </rPr>
      <t>年邵阳市本级对县市区税收返还和转移支付分地区预算表</t>
    </r>
  </si>
  <si>
    <t>地  区</t>
  </si>
  <si>
    <r>
      <rPr>
        <sz val="10"/>
        <rFont val="Arial"/>
        <charset val="134"/>
      </rPr>
      <t>2019</t>
    </r>
    <r>
      <rPr>
        <sz val="10"/>
        <rFont val="宋体"/>
        <charset val="134"/>
      </rPr>
      <t>年执行数</t>
    </r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</si>
  <si>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年预算</t>
    </r>
  </si>
  <si>
    <t>税收返还</t>
  </si>
  <si>
    <t>一般性转移支付</t>
  </si>
  <si>
    <t>专项转移支付</t>
  </si>
  <si>
    <t>小 计</t>
  </si>
  <si>
    <t>双清区</t>
  </si>
  <si>
    <t>大祥区</t>
  </si>
  <si>
    <t>北塔区</t>
  </si>
  <si>
    <t>经开区</t>
  </si>
  <si>
    <t>邵东市</t>
  </si>
  <si>
    <t>新邵县</t>
  </si>
  <si>
    <t>隆回县</t>
  </si>
  <si>
    <t>武冈市</t>
  </si>
  <si>
    <t>洞口县</t>
  </si>
  <si>
    <t>新宁县</t>
  </si>
  <si>
    <t>邵阳县</t>
  </si>
  <si>
    <t>城步苗族自治县</t>
  </si>
  <si>
    <t>绥宁县</t>
  </si>
  <si>
    <t>合  计</t>
  </si>
  <si>
    <t>表7：</t>
  </si>
  <si>
    <t>2020年一般公共预算市级对县级专项转移支付分项目预算表</t>
  </si>
  <si>
    <t>项  目</t>
  </si>
  <si>
    <t>文化体育与传媒支出</t>
  </si>
  <si>
    <t>医疗卫生与计划生育支出</t>
  </si>
  <si>
    <t>资源勘探信息等支出</t>
  </si>
  <si>
    <t>商业服务业等支出</t>
  </si>
  <si>
    <t xml:space="preserve">  其中：外经贸发展资金
</t>
  </si>
  <si>
    <t>表八：</t>
  </si>
  <si>
    <t>表8：</t>
  </si>
  <si>
    <t>2020年市级一般公共预算基本支出预算表</t>
  </si>
  <si>
    <t>单位:万元</t>
  </si>
  <si>
    <t>功能科目</t>
  </si>
  <si>
    <t>合计</t>
  </si>
  <si>
    <t>工资福利支出</t>
  </si>
  <si>
    <t>商品和服务支出</t>
  </si>
  <si>
    <t>对个人和家庭补助</t>
  </si>
  <si>
    <t>小计</t>
  </si>
  <si>
    <t>[30101]基本工资</t>
  </si>
  <si>
    <t>[30102]津贴补贴</t>
  </si>
  <si>
    <t>[30103]奖金</t>
  </si>
  <si>
    <t>[30107]绩效工资</t>
  </si>
  <si>
    <t>[30108]基本养老保险缴费</t>
  </si>
  <si>
    <t>[30109]职业年金缴费</t>
  </si>
  <si>
    <t>[30110]职工基本医疗保险缴费</t>
  </si>
  <si>
    <t>[30111]其他社会保障缴费</t>
  </si>
  <si>
    <t>[30112]其他社会保障缴费</t>
  </si>
  <si>
    <t>[30113]住房公积金</t>
  </si>
  <si>
    <t>[30199]其他工资福利支出</t>
  </si>
  <si>
    <t>[30201]办公费</t>
  </si>
  <si>
    <t>[30202]印刷费</t>
  </si>
  <si>
    <t>[30203]咨询费</t>
  </si>
  <si>
    <t>[30204]手续费</t>
  </si>
  <si>
    <t>[30205]水费</t>
  </si>
  <si>
    <t>[30206]电费</t>
  </si>
  <si>
    <t>[30207]邮电费</t>
  </si>
  <si>
    <t>[30208]取暖费</t>
  </si>
  <si>
    <t>[30209]物业管理费</t>
  </si>
  <si>
    <t>[30211]差旅费</t>
  </si>
  <si>
    <t>[30212]因公出国(境)费用</t>
  </si>
  <si>
    <t>[30213]维修(护)费</t>
  </si>
  <si>
    <t>[30214]租赁费</t>
  </si>
  <si>
    <t>[30215]会议费</t>
  </si>
  <si>
    <t>[30216]培训费</t>
  </si>
  <si>
    <t>[30217]公务接待费</t>
  </si>
  <si>
    <t>[30218]专用材料费</t>
  </si>
  <si>
    <t>[30224]被装购置费</t>
  </si>
  <si>
    <t>[30225]专用燃料费</t>
  </si>
  <si>
    <t>[30226]劳务费</t>
  </si>
  <si>
    <t>[30227]委托业务费</t>
  </si>
  <si>
    <t>[30228]工会经费</t>
  </si>
  <si>
    <t>[30229]福利费</t>
  </si>
  <si>
    <t>[30231]公务用车运行维护费</t>
  </si>
  <si>
    <t>[30239]其他交通费用</t>
  </si>
  <si>
    <t>[30240]税金及附加费用</t>
  </si>
  <si>
    <t>[30299]其他商品和服务支出</t>
  </si>
  <si>
    <t>[30301]离休费</t>
  </si>
  <si>
    <t>[30302]退休费</t>
  </si>
  <si>
    <t>[30304]抚恤金</t>
  </si>
  <si>
    <t>[30399]其他对个人和家庭的补助支出</t>
  </si>
  <si>
    <t>表9：</t>
  </si>
  <si>
    <t>2020年全市政府性基金收入预算表</t>
  </si>
  <si>
    <t>预算数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</si>
  <si>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</si>
  <si>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</si>
  <si>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</si>
  <si>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</si>
  <si>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</si>
  <si>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</si>
  <si>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</si>
  <si>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本年基金收入合计</t>
  </si>
  <si>
    <t>地方政府债券收入</t>
  </si>
  <si>
    <t>上年结余</t>
  </si>
  <si>
    <t>收入总计</t>
  </si>
  <si>
    <t>表10：</t>
  </si>
  <si>
    <t>2020年全市政府性基金支出预算出表</t>
  </si>
  <si>
    <t>一、文化旅游体育与传媒</t>
  </si>
  <si>
    <t>二、社会保障和就业</t>
  </si>
  <si>
    <t>三、城乡社区事务</t>
  </si>
  <si>
    <t xml:space="preserve">  国有土地使用权出让收入安排的支出</t>
  </si>
  <si>
    <t xml:space="preserve">    征地和拆迁补偿支出</t>
  </si>
  <si>
    <t xml:space="preserve">    城市建设支出</t>
  </si>
  <si>
    <t xml:space="preserve">    其他国有土地使用权出让收入安排的支出</t>
  </si>
  <si>
    <t xml:space="preserve">  国有土地收益基金安排的支出</t>
  </si>
  <si>
    <t xml:space="preserve">  农业土地开发资金支出</t>
  </si>
  <si>
    <t xml:space="preserve">  城市基础设施配套费支出</t>
  </si>
  <si>
    <t xml:space="preserve">    其他城市基础设施配套费安排的支出</t>
  </si>
  <si>
    <t xml:space="preserve">  污水处理费支出</t>
  </si>
  <si>
    <t xml:space="preserve">    污水处理设施建设和运营</t>
  </si>
  <si>
    <t>四、农林水事务</t>
  </si>
  <si>
    <t>五、交通运输支出</t>
  </si>
  <si>
    <t>六、商业服务业等事务</t>
  </si>
  <si>
    <t>七、债务付息支出</t>
  </si>
  <si>
    <t>八、其他政府性基金支出</t>
  </si>
  <si>
    <t>本年基金支出合计</t>
  </si>
  <si>
    <t>化债支出</t>
  </si>
  <si>
    <t>补助下级支出</t>
  </si>
  <si>
    <t>地方政府债券支出</t>
  </si>
  <si>
    <t>结转下年支出</t>
  </si>
  <si>
    <t>支出总计</t>
  </si>
  <si>
    <t>表11：</t>
  </si>
  <si>
    <t>2020年市本级政府性基金收入预算表</t>
  </si>
  <si>
    <t>表12：</t>
  </si>
  <si>
    <t>2020年市本级政府性基金支出预算表</t>
  </si>
  <si>
    <t>表13：</t>
  </si>
  <si>
    <t>2020年市级政府性基金转移支付分地区预算表</t>
  </si>
  <si>
    <t>地区</t>
  </si>
  <si>
    <t>表14：</t>
  </si>
  <si>
    <r>
      <rPr>
        <b/>
        <sz val="16"/>
        <rFont val="Arial"/>
        <charset val="0"/>
      </rPr>
      <t>2020</t>
    </r>
    <r>
      <rPr>
        <b/>
        <sz val="16"/>
        <rFont val="宋体"/>
        <charset val="0"/>
      </rPr>
      <t>年市本级政府性基金转移支付分项目预算表</t>
    </r>
  </si>
  <si>
    <t>项    目</t>
  </si>
  <si>
    <t xml:space="preserve">  国家电影事业发展专项资金安排的支出</t>
  </si>
  <si>
    <t xml:space="preserve">    资助国产影片放映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</si>
  <si>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</si>
  <si>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</si>
  <si>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</si>
  <si>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</si>
  <si>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小型水库移民后期扶持基金支出</t>
  </si>
  <si>
    <t xml:space="preserve">    土地出让业务支出</t>
  </si>
  <si>
    <t xml:space="preserve">   彩票公益金安排的支出</t>
  </si>
  <si>
    <t xml:space="preserve">     用于社会福利的彩票公益金支出</t>
  </si>
  <si>
    <t xml:space="preserve">     用于体育事业的彩票公益金支出</t>
  </si>
  <si>
    <t xml:space="preserve">     用于教育事业的彩票公益金支出</t>
  </si>
  <si>
    <t xml:space="preserve">     用于残疾人事业的彩票公益金支出</t>
  </si>
  <si>
    <t xml:space="preserve">     用于城乡医疗救助的彩票公益金支出</t>
  </si>
  <si>
    <t>表15：</t>
  </si>
  <si>
    <r>
      <rPr>
        <sz val="18"/>
        <rFont val="Times New Roman"/>
        <charset val="134"/>
      </rPr>
      <t>2020</t>
    </r>
    <r>
      <rPr>
        <sz val="18"/>
        <rFont val="宋体"/>
        <charset val="134"/>
      </rPr>
      <t>年全市国有资本经营收入预算表</t>
    </r>
  </si>
  <si>
    <t>一、本年收入</t>
  </si>
  <si>
    <t xml:space="preserve">  利润收入</t>
  </si>
  <si>
    <t xml:space="preserve">  股利、股息收入</t>
  </si>
  <si>
    <t xml:space="preserve">  产权转让收入</t>
  </si>
  <si>
    <t xml:space="preserve">  清算收入</t>
  </si>
  <si>
    <t xml:space="preserve">  其他国有资本经营预算收入</t>
  </si>
  <si>
    <t>二、上级补助收入</t>
  </si>
  <si>
    <t>三、上年结转</t>
  </si>
  <si>
    <t>表16：</t>
  </si>
  <si>
    <r>
      <rPr>
        <sz val="18"/>
        <rFont val="Times New Roman"/>
        <charset val="134"/>
      </rPr>
      <t>2020</t>
    </r>
    <r>
      <rPr>
        <sz val="18"/>
        <rFont val="宋体"/>
        <charset val="134"/>
      </rPr>
      <t>年全市国有资本经营支出预算表</t>
    </r>
  </si>
  <si>
    <t>项   目</t>
  </si>
  <si>
    <t>一、本年支出</t>
  </si>
  <si>
    <t xml:space="preserve">  解决历史遗留问题及改革成本支出</t>
  </si>
  <si>
    <t xml:space="preserve">    其他解决历史遗留问题及改革成本支出</t>
  </si>
  <si>
    <t xml:space="preserve">  国有企业资本金注入</t>
  </si>
  <si>
    <t xml:space="preserve">    其他国有企业资本金注入</t>
  </si>
  <si>
    <t xml:space="preserve">  金融国有资本经营预算支出</t>
  </si>
  <si>
    <t xml:space="preserve">    其他金融国有资本经营预算支出</t>
  </si>
  <si>
    <t xml:space="preserve">  其他国有资本经营预算支出</t>
  </si>
  <si>
    <t xml:space="preserve">    其他国有资本经营预算支出</t>
  </si>
  <si>
    <t>二、补助下级支出</t>
  </si>
  <si>
    <t>三、调出资金</t>
  </si>
  <si>
    <t>四、结转下年</t>
  </si>
  <si>
    <t>表17：</t>
  </si>
  <si>
    <r>
      <rPr>
        <sz val="18"/>
        <rFont val="Times New Roman"/>
        <charset val="134"/>
      </rPr>
      <t>2020</t>
    </r>
    <r>
      <rPr>
        <sz val="18"/>
        <rFont val="宋体"/>
        <charset val="134"/>
      </rPr>
      <t>年市本级国有资本经营收入预算表</t>
    </r>
  </si>
  <si>
    <t>表18：</t>
  </si>
  <si>
    <r>
      <rPr>
        <sz val="18"/>
        <rFont val="Times New Roman"/>
        <charset val="134"/>
      </rPr>
      <t>2020</t>
    </r>
    <r>
      <rPr>
        <sz val="18"/>
        <rFont val="宋体"/>
        <charset val="134"/>
      </rPr>
      <t>年市本级国有资本经营支出预算表</t>
    </r>
  </si>
  <si>
    <t>表19：</t>
  </si>
  <si>
    <r>
      <t>2020</t>
    </r>
    <r>
      <rPr>
        <b/>
        <sz val="18"/>
        <rFont val="宋体"/>
        <charset val="134"/>
      </rPr>
      <t>年全市社会保险基金收入预算表</t>
    </r>
  </si>
  <si>
    <r>
      <rPr>
        <b/>
        <sz val="11"/>
        <rFont val="宋体"/>
        <charset val="134"/>
      </rPr>
      <t>项</t>
    </r>
    <r>
      <rPr>
        <b/>
        <sz val="11"/>
        <rFont val="Arial"/>
        <charset val="134"/>
      </rPr>
      <t xml:space="preserve">        </t>
    </r>
    <r>
      <rPr>
        <b/>
        <sz val="11"/>
        <rFont val="宋体"/>
        <charset val="134"/>
      </rPr>
      <t>目</t>
    </r>
  </si>
  <si>
    <t xml:space="preserve">    机关养老保险基金</t>
  </si>
  <si>
    <t xml:space="preserve">       保险费收入</t>
  </si>
  <si>
    <t xml:space="preserve">       补缴养老保险费收入</t>
  </si>
  <si>
    <t xml:space="preserve">       利息收入</t>
  </si>
  <si>
    <t xml:space="preserve">       财政补贴收入</t>
  </si>
  <si>
    <t xml:space="preserve">       转移收入</t>
  </si>
  <si>
    <t xml:space="preserve">    失业保险基金</t>
  </si>
  <si>
    <t xml:space="preserve">       其他收入</t>
  </si>
  <si>
    <t xml:space="preserve">       上级补助收入</t>
  </si>
  <si>
    <t xml:space="preserve">       下级上解收入</t>
  </si>
  <si>
    <t xml:space="preserve">    城镇职工基本医疗保险基金（含生育）</t>
  </si>
  <si>
    <t xml:space="preserve">    工伤保险基金</t>
  </si>
  <si>
    <t xml:space="preserve">    被征地农民保障资金</t>
  </si>
  <si>
    <t>二、上年结余</t>
  </si>
  <si>
    <t>社会保险基金收入合计</t>
  </si>
  <si>
    <t>表20：</t>
  </si>
  <si>
    <r>
      <rPr>
        <b/>
        <sz val="18"/>
        <rFont val="Arial"/>
        <charset val="134"/>
      </rPr>
      <t>2020</t>
    </r>
    <r>
      <rPr>
        <b/>
        <sz val="18"/>
        <rFont val="宋体"/>
        <charset val="134"/>
      </rPr>
      <t>年全市社会保险基金支出预算表</t>
    </r>
  </si>
  <si>
    <t xml:space="preserve">   机关养老保险基金</t>
  </si>
  <si>
    <t xml:space="preserve">       基本养老金支出</t>
  </si>
  <si>
    <t xml:space="preserve">       转移支出</t>
  </si>
  <si>
    <t xml:space="preserve">       其他支出</t>
  </si>
  <si>
    <t xml:space="preserve">   失业保险基金</t>
  </si>
  <si>
    <t xml:space="preserve">       失业保险金支出</t>
  </si>
  <si>
    <t xml:space="preserve">       医疗补助金支出</t>
  </si>
  <si>
    <t xml:space="preserve">       丧葬补助和抚恤金支出</t>
  </si>
  <si>
    <t xml:space="preserve">       职业培训补贴支出</t>
  </si>
  <si>
    <t xml:space="preserve">       职业技能补贴支出</t>
  </si>
  <si>
    <t xml:space="preserve">       稳定岗位补贴支出</t>
  </si>
  <si>
    <t xml:space="preserve">       技能提升补贴资金</t>
  </si>
  <si>
    <t xml:space="preserve">       上解上级支出</t>
  </si>
  <si>
    <t xml:space="preserve">       补助下级支出</t>
  </si>
  <si>
    <t xml:space="preserve">   城镇职工基本医疗保险基金（含生育）</t>
  </si>
  <si>
    <t xml:space="preserve">       基本待遇支出</t>
  </si>
  <si>
    <t xml:space="preserve">   工伤保险基金收入</t>
  </si>
  <si>
    <t xml:space="preserve">       劳动能力鉴定支出</t>
  </si>
  <si>
    <t xml:space="preserve">       工伤预防费用支出</t>
  </si>
  <si>
    <t xml:space="preserve">   被征地农民保障资金收入</t>
  </si>
  <si>
    <t>二、累计结余</t>
  </si>
  <si>
    <t>社会保险基金支出合计</t>
  </si>
  <si>
    <t>表21：</t>
  </si>
  <si>
    <t>2020年市本级社会保险基金收入预算表</t>
  </si>
  <si>
    <t>项        目</t>
  </si>
  <si>
    <t xml:space="preserve">    城镇职工医疗保险、生育保险基金</t>
  </si>
  <si>
    <t>表22：</t>
  </si>
  <si>
    <t>2020年市本级社会保险基金支出预算表</t>
  </si>
  <si>
    <t>表23：</t>
  </si>
  <si>
    <t>截至2019年底全市政府一般债务限额和余额情况表</t>
  </si>
  <si>
    <t>单位：亿元</t>
  </si>
  <si>
    <t>限额</t>
  </si>
  <si>
    <t>余额</t>
  </si>
  <si>
    <t>邵阳市</t>
  </si>
  <si>
    <t>表24：</t>
  </si>
  <si>
    <t>截至2019年底全市政府专项债务限额和余额情况表</t>
  </si>
  <si>
    <t>表25：</t>
  </si>
  <si>
    <t>截至2019年底邵阳市本级政府一般债务限额和余额情况表</t>
  </si>
  <si>
    <t>市本级</t>
  </si>
  <si>
    <t>表26：</t>
  </si>
  <si>
    <t>截至2019年底邵阳市本级政府专项债务限额和余额情况表</t>
  </si>
</sst>
</file>

<file path=xl/styles.xml><?xml version="1.0" encoding="utf-8"?>
<styleSheet xmlns="http://schemas.openxmlformats.org/spreadsheetml/2006/main">
  <numFmts count="12">
    <numFmt numFmtId="176" formatCode="#,##0;\-#,##0;&quot;-&quot;"/>
    <numFmt numFmtId="41" formatCode="_ * #,##0_ ;_ * \-#,##0_ ;_ * &quot;-&quot;_ ;_ @_ "/>
    <numFmt numFmtId="177" formatCode="#,##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8" formatCode="0.00_ "/>
    <numFmt numFmtId="179" formatCode="#,##0_);[Red]\(#,##0\)"/>
    <numFmt numFmtId="180" formatCode="0_ "/>
    <numFmt numFmtId="181" formatCode="0_);[Red]\(0\)"/>
    <numFmt numFmtId="182" formatCode="0.00_);[Red]\(0.00\)"/>
    <numFmt numFmtId="183" formatCode="#,##0.0000"/>
  </numFmts>
  <fonts count="78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</font>
    <font>
      <sz val="12"/>
      <name val="SimSun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8"/>
      <name val="Arial"/>
      <charset val="134"/>
    </font>
    <font>
      <sz val="12"/>
      <name val="Arial"/>
      <charset val="134"/>
    </font>
    <font>
      <sz val="10"/>
      <name val="宋体"/>
      <charset val="134"/>
    </font>
    <font>
      <b/>
      <sz val="11"/>
      <name val="宋体"/>
      <charset val="134"/>
    </font>
    <font>
      <sz val="12"/>
      <name val="宋体_GB2312"/>
      <charset val="134"/>
    </font>
    <font>
      <sz val="12"/>
      <color indexed="8"/>
      <name val="宋体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1"/>
      <name val="仿宋_GB2312"/>
      <charset val="134"/>
    </font>
    <font>
      <b/>
      <sz val="12"/>
      <color indexed="8"/>
      <name val="宋体"/>
      <charset val="134"/>
      <scheme val="minor"/>
    </font>
    <font>
      <b/>
      <sz val="16"/>
      <name val="Arial"/>
      <charset val="0"/>
    </font>
    <font>
      <sz val="12"/>
      <name val="Arial"/>
      <charset val="0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0"/>
      <name val="Arial"/>
      <charset val="134"/>
    </font>
    <font>
      <b/>
      <sz val="18"/>
      <name val="华文宋体"/>
      <charset val="134"/>
    </font>
    <font>
      <b/>
      <sz val="12"/>
      <name val="宋体"/>
      <charset val="134"/>
      <scheme val="minor"/>
    </font>
    <font>
      <b/>
      <sz val="20"/>
      <name val="黑体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0"/>
      <name val="Arial"/>
      <charset val="0"/>
    </font>
    <font>
      <sz val="12"/>
      <name val="宋体"/>
      <charset val="0"/>
    </font>
    <font>
      <sz val="9"/>
      <color indexed="8"/>
      <name val="宋体"/>
      <charset val="134"/>
    </font>
    <font>
      <b/>
      <sz val="14"/>
      <name val="华文宋体"/>
      <charset val="134"/>
    </font>
    <font>
      <sz val="9"/>
      <color rgb="FF000000"/>
      <name val="宋体"/>
      <charset val="134"/>
    </font>
    <font>
      <b/>
      <sz val="14"/>
      <name val="Arial"/>
      <charset val="134"/>
    </font>
    <font>
      <b/>
      <sz val="12"/>
      <color rgb="FF000000"/>
      <name val="宋体"/>
      <charset val="134"/>
    </font>
    <font>
      <sz val="11"/>
      <name val="楷体_GB2312"/>
      <charset val="134"/>
    </font>
    <font>
      <b/>
      <sz val="18"/>
      <name val="Times New Roman"/>
      <charset val="0"/>
    </font>
    <font>
      <sz val="24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2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8"/>
      <name val="Times New Roman"/>
      <charset val="134"/>
    </font>
    <font>
      <b/>
      <sz val="12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indexed="8"/>
      <name val="Arial"/>
      <charset val="134"/>
    </font>
    <font>
      <i/>
      <sz val="11"/>
      <color rgb="FF7F7F7F"/>
      <name val="宋体"/>
      <charset val="0"/>
      <scheme val="minor"/>
    </font>
    <font>
      <sz val="11"/>
      <color indexed="20"/>
      <name val="Tahoma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7"/>
      <name val="Small Fonts"/>
      <charset val="134"/>
    </font>
    <font>
      <sz val="11"/>
      <color indexed="17"/>
      <name val="Tahoma"/>
      <charset val="134"/>
    </font>
    <font>
      <sz val="10"/>
      <name val="MS Sans Serif"/>
      <charset val="134"/>
    </font>
    <font>
      <sz val="12"/>
      <name val="Courier"/>
      <charset val="134"/>
    </font>
    <font>
      <sz val="10"/>
      <name val="Helv"/>
      <charset val="134"/>
    </font>
    <font>
      <b/>
      <sz val="11"/>
      <name val="Arial"/>
      <charset val="134"/>
    </font>
    <font>
      <sz val="18"/>
      <name val="宋体"/>
      <charset val="134"/>
    </font>
    <font>
      <b/>
      <sz val="16"/>
      <name val="宋体"/>
      <charset val="0"/>
    </font>
    <font>
      <b/>
      <sz val="14"/>
      <name val="FangSong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97">
    <xf numFmtId="0" fontId="0" fillId="0" borderId="0">
      <alignment vertical="center"/>
    </xf>
    <xf numFmtId="42" fontId="44" fillId="0" borderId="0" applyFont="0" applyFill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7" fillId="9" borderId="22" applyNumberFormat="0" applyAlignment="0" applyProtection="0">
      <alignment vertical="center"/>
    </xf>
    <xf numFmtId="44" fontId="44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21" borderId="25" applyNumberFormat="0" applyFon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26" fillId="0" borderId="0"/>
    <xf numFmtId="0" fontId="55" fillId="0" borderId="0" applyNumberFormat="0" applyFill="0" applyBorder="0" applyAlignment="0" applyProtection="0">
      <alignment vertical="center"/>
    </xf>
    <xf numFmtId="176" fontId="60" fillId="0" borderId="0" applyFill="0" applyBorder="0" applyAlignment="0"/>
    <xf numFmtId="0" fontId="61" fillId="0" borderId="0" applyNumberFormat="0" applyFill="0" applyBorder="0" applyAlignment="0" applyProtection="0">
      <alignment vertical="center"/>
    </xf>
    <xf numFmtId="0" fontId="65" fillId="0" borderId="21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58" fillId="0" borderId="27" applyNumberFormat="0" applyFill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63" fillId="25" borderId="26" applyNumberFormat="0" applyAlignment="0" applyProtection="0">
      <alignment vertical="center"/>
    </xf>
    <xf numFmtId="0" fontId="56" fillId="0" borderId="0"/>
    <xf numFmtId="0" fontId="64" fillId="25" borderId="22" applyNumberFormat="0" applyAlignment="0" applyProtection="0">
      <alignment vertical="center"/>
    </xf>
    <xf numFmtId="0" fontId="54" fillId="19" borderId="24" applyNumberFormat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67" fillId="0" borderId="28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68" fillId="33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4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62" fillId="14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37" fontId="69" fillId="0" borderId="0"/>
    <xf numFmtId="0" fontId="43" fillId="15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3" fillId="35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0" fillId="0" borderId="0"/>
    <xf numFmtId="0" fontId="57" fillId="0" borderId="0" applyNumberFormat="0" applyFill="0" applyBorder="0" applyAlignment="0" applyProtection="0"/>
    <xf numFmtId="0" fontId="26" fillId="0" borderId="0"/>
    <xf numFmtId="0" fontId="48" fillId="0" borderId="29" applyNumberFormat="0" applyAlignment="0" applyProtection="0">
      <alignment horizontal="left" vertical="center"/>
    </xf>
    <xf numFmtId="0" fontId="48" fillId="0" borderId="16">
      <alignment horizontal="left" vertical="center"/>
    </xf>
    <xf numFmtId="0" fontId="62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/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/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70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66" fillId="26" borderId="0" applyNumberFormat="0" applyBorder="0" applyAlignment="0" applyProtection="0">
      <alignment vertical="center"/>
    </xf>
    <xf numFmtId="0" fontId="71" fillId="0" borderId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72" fillId="0" borderId="0"/>
    <xf numFmtId="0" fontId="73" fillId="0" borderId="0"/>
    <xf numFmtId="0" fontId="0" fillId="0" borderId="0"/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51">
    <xf numFmtId="0" fontId="0" fillId="0" borderId="0" xfId="0">
      <alignment vertical="center"/>
    </xf>
    <xf numFmtId="0" fontId="0" fillId="0" borderId="0" xfId="70">
      <alignment vertical="center"/>
    </xf>
    <xf numFmtId="0" fontId="1" fillId="0" borderId="0" xfId="70" applyFont="1">
      <alignment vertical="center"/>
    </xf>
    <xf numFmtId="0" fontId="2" fillId="0" borderId="0" xfId="70" applyFont="1" applyAlignment="1">
      <alignment horizontal="center" vertical="center"/>
    </xf>
    <xf numFmtId="0" fontId="3" fillId="0" borderId="0" xfId="70" applyFont="1" applyAlignment="1">
      <alignment horizontal="right" vertical="center"/>
    </xf>
    <xf numFmtId="0" fontId="0" fillId="0" borderId="1" xfId="70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5" fillId="0" borderId="0" xfId="70" applyFont="1" applyAlignment="1">
      <alignment horizontal="center" vertical="center"/>
    </xf>
    <xf numFmtId="0" fontId="6" fillId="0" borderId="1" xfId="70" applyFont="1" applyBorder="1" applyAlignment="1">
      <alignment horizontal="center" vertical="center"/>
    </xf>
    <xf numFmtId="0" fontId="0" fillId="0" borderId="1" xfId="70" applyBorder="1">
      <alignment vertical="center"/>
    </xf>
    <xf numFmtId="0" fontId="6" fillId="0" borderId="1" xfId="70" applyFont="1" applyBorder="1">
      <alignment vertical="center"/>
    </xf>
    <xf numFmtId="0" fontId="0" fillId="0" borderId="0" xfId="70" applyAlignment="1">
      <alignment horizontal="center" vertical="center"/>
    </xf>
    <xf numFmtId="0" fontId="0" fillId="0" borderId="0" xfId="0" applyFill="1" applyAlignment="1"/>
    <xf numFmtId="0" fontId="1" fillId="0" borderId="0" xfId="0" applyFont="1" applyFill="1" applyAlignment="1"/>
    <xf numFmtId="0" fontId="0" fillId="0" borderId="0" xfId="0" applyFill="1" applyBorder="1" applyAlignment="1"/>
    <xf numFmtId="0" fontId="7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/>
    <xf numFmtId="0" fontId="9" fillId="2" borderId="3" xfId="0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2" borderId="1" xfId="0" applyFont="1" applyFill="1" applyBorder="1" applyAlignment="1">
      <alignment horizontal="left" vertical="center"/>
    </xf>
    <xf numFmtId="17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11" fillId="0" borderId="1" xfId="94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7" fontId="11" fillId="0" borderId="1" xfId="93" applyNumberFormat="1" applyFont="1" applyBorder="1" applyAlignment="1">
      <alignment horizontal="center" vertical="center"/>
    </xf>
    <xf numFmtId="177" fontId="11" fillId="0" borderId="1" xfId="93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3" fontId="11" fillId="0" borderId="1" xfId="95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179" fontId="1" fillId="0" borderId="1" xfId="0" applyNumberFormat="1" applyFont="1" applyFill="1" applyBorder="1" applyAlignment="1" applyProtection="1">
      <alignment horizontal="center" vertical="center"/>
    </xf>
    <xf numFmtId="179" fontId="1" fillId="0" borderId="0" xfId="0" applyNumberFormat="1" applyFont="1" applyFill="1" applyBorder="1" applyAlignment="1"/>
    <xf numFmtId="0" fontId="10" fillId="0" borderId="3" xfId="0" applyFont="1" applyFill="1" applyBorder="1" applyAlignment="1">
      <alignment horizontal="center" vertical="center"/>
    </xf>
    <xf numFmtId="177" fontId="10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179" fontId="1" fillId="2" borderId="8" xfId="0" applyNumberFormat="1" applyFont="1" applyFill="1" applyBorder="1" applyAlignment="1">
      <alignment horizontal="center" vertical="center"/>
    </xf>
    <xf numFmtId="179" fontId="1" fillId="2" borderId="7" xfId="0" applyNumberFormat="1" applyFont="1" applyFill="1" applyBorder="1" applyAlignment="1">
      <alignment horizontal="center" vertical="center"/>
    </xf>
    <xf numFmtId="179" fontId="1" fillId="2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179" fontId="11" fillId="0" borderId="7" xfId="95" applyNumberFormat="1" applyFont="1" applyFill="1" applyBorder="1" applyAlignment="1">
      <alignment horizontal="center" vertical="center"/>
    </xf>
    <xf numFmtId="179" fontId="1" fillId="0" borderId="7" xfId="0" applyNumberFormat="1" applyFont="1" applyFill="1" applyBorder="1" applyAlignment="1" applyProtection="1">
      <alignment horizontal="center" vertical="center"/>
    </xf>
    <xf numFmtId="3" fontId="11" fillId="0" borderId="7" xfId="95" applyNumberFormat="1" applyFont="1" applyFill="1" applyBorder="1" applyAlignment="1">
      <alignment horizontal="center" vertical="center"/>
    </xf>
    <xf numFmtId="3" fontId="11" fillId="0" borderId="4" xfId="95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13" fillId="0" borderId="0" xfId="70" applyNumberFormat="1" applyFont="1" applyFill="1" applyBorder="1" applyAlignment="1" applyProtection="1">
      <alignment horizontal="center" vertical="center"/>
    </xf>
    <xf numFmtId="0" fontId="14" fillId="0" borderId="0" xfId="70" applyNumberFormat="1" applyFont="1" applyFill="1" applyBorder="1" applyAlignment="1" applyProtection="1">
      <alignment horizontal="center" vertical="center"/>
    </xf>
    <xf numFmtId="0" fontId="15" fillId="0" borderId="0" xfId="70" applyNumberFormat="1" applyFont="1" applyFill="1" applyBorder="1" applyAlignment="1" applyProtection="1">
      <alignment horizontal="right" vertical="center"/>
    </xf>
    <xf numFmtId="178" fontId="16" fillId="0" borderId="9" xfId="70" applyNumberFormat="1" applyFont="1" applyFill="1" applyBorder="1" applyAlignment="1" applyProtection="1">
      <alignment horizontal="center" vertical="center"/>
    </xf>
    <xf numFmtId="178" fontId="16" fillId="0" borderId="10" xfId="70" applyNumberFormat="1" applyFont="1" applyFill="1" applyBorder="1" applyAlignment="1" applyProtection="1">
      <alignment horizontal="center" vertical="center"/>
    </xf>
    <xf numFmtId="178" fontId="17" fillId="0" borderId="11" xfId="70" applyNumberFormat="1" applyFont="1" applyFill="1" applyBorder="1" applyAlignment="1" applyProtection="1">
      <alignment vertical="center"/>
    </xf>
    <xf numFmtId="180" fontId="17" fillId="0" borderId="12" xfId="70" applyNumberFormat="1" applyFont="1" applyFill="1" applyBorder="1" applyAlignment="1" applyProtection="1">
      <alignment horizontal="center" vertical="center"/>
    </xf>
    <xf numFmtId="178" fontId="16" fillId="0" borderId="13" xfId="70" applyNumberFormat="1" applyFont="1" applyFill="1" applyBorder="1" applyAlignment="1" applyProtection="1">
      <alignment horizontal="center" vertical="center"/>
    </xf>
    <xf numFmtId="180" fontId="16" fillId="0" borderId="14" xfId="70" applyNumberFormat="1" applyFont="1" applyFill="1" applyBorder="1" applyAlignment="1" applyProtection="1">
      <alignment horizontal="center" vertical="center"/>
    </xf>
    <xf numFmtId="0" fontId="16" fillId="0" borderId="9" xfId="70" applyNumberFormat="1" applyFont="1" applyFill="1" applyBorder="1" applyAlignment="1" applyProtection="1">
      <alignment horizontal="center" vertical="center"/>
    </xf>
    <xf numFmtId="181" fontId="16" fillId="0" borderId="10" xfId="70" applyNumberFormat="1" applyFont="1" applyFill="1" applyBorder="1" applyAlignment="1" applyProtection="1">
      <alignment horizontal="center" vertical="center"/>
    </xf>
    <xf numFmtId="0" fontId="17" fillId="0" borderId="11" xfId="70" applyNumberFormat="1" applyFont="1" applyFill="1" applyBorder="1" applyAlignment="1" applyProtection="1">
      <alignment horizontal="left" vertical="center"/>
    </xf>
    <xf numFmtId="180" fontId="18" fillId="0" borderId="12" xfId="70" applyNumberFormat="1" applyFont="1" applyFill="1" applyBorder="1" applyAlignment="1" applyProtection="1">
      <alignment horizontal="center" vertical="center"/>
    </xf>
    <xf numFmtId="0" fontId="17" fillId="0" borderId="11" xfId="70" applyNumberFormat="1" applyFont="1" applyFill="1" applyBorder="1" applyAlignment="1" applyProtection="1">
      <alignment horizontal="left" vertical="center"/>
      <protection locked="0"/>
    </xf>
    <xf numFmtId="180" fontId="18" fillId="0" borderId="12" xfId="70" applyNumberFormat="1" applyFont="1" applyFill="1" applyBorder="1" applyAlignment="1" applyProtection="1">
      <alignment horizontal="center" vertical="center"/>
      <protection locked="0"/>
    </xf>
    <xf numFmtId="180" fontId="19" fillId="0" borderId="12" xfId="70" applyNumberFormat="1" applyFont="1" applyFill="1" applyBorder="1" applyAlignment="1" applyProtection="1">
      <alignment horizontal="center" vertical="center"/>
    </xf>
    <xf numFmtId="0" fontId="20" fillId="0" borderId="13" xfId="70" applyNumberFormat="1" applyFont="1" applyFill="1" applyBorder="1" applyAlignment="1" applyProtection="1">
      <alignment horizontal="center" vertical="center"/>
    </xf>
    <xf numFmtId="180" fontId="21" fillId="0" borderId="14" xfId="7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/>
    <xf numFmtId="0" fontId="22" fillId="2" borderId="0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/>
    <xf numFmtId="0" fontId="9" fillId="2" borderId="0" xfId="0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177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177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0" fillId="0" borderId="0" xfId="70" applyAlignment="1">
      <alignment horizontal="right" vertical="center"/>
    </xf>
    <xf numFmtId="49" fontId="0" fillId="0" borderId="1" xfId="70" applyNumberFormat="1" applyFont="1" applyFill="1" applyBorder="1" applyAlignment="1" applyProtection="1">
      <alignment horizontal="center" vertical="center" wrapText="1"/>
    </xf>
    <xf numFmtId="1" fontId="0" fillId="0" borderId="1" xfId="70" applyNumberFormat="1" applyFill="1" applyBorder="1" applyAlignment="1">
      <alignment horizontal="center" vertical="center"/>
    </xf>
    <xf numFmtId="0" fontId="25" fillId="3" borderId="1" xfId="57" applyFont="1" applyFill="1" applyBorder="1" applyAlignment="1">
      <alignment horizontal="center" vertical="center"/>
    </xf>
    <xf numFmtId="1" fontId="6" fillId="0" borderId="1" xfId="70" applyNumberFormat="1" applyFont="1" applyBorder="1" applyAlignment="1">
      <alignment horizontal="center" vertical="center"/>
    </xf>
    <xf numFmtId="0" fontId="26" fillId="0" borderId="0" xfId="73"/>
    <xf numFmtId="0" fontId="0" fillId="0" borderId="0" xfId="70" applyFont="1">
      <alignment vertical="center"/>
    </xf>
    <xf numFmtId="0" fontId="1" fillId="0" borderId="0" xfId="73" applyFont="1"/>
    <xf numFmtId="0" fontId="26" fillId="0" borderId="0" xfId="73" applyAlignment="1">
      <alignment horizontal="center"/>
    </xf>
    <xf numFmtId="178" fontId="26" fillId="0" borderId="0" xfId="73" applyNumberFormat="1" applyAlignment="1">
      <alignment horizontal="center"/>
    </xf>
    <xf numFmtId="0" fontId="27" fillId="0" borderId="0" xfId="73" applyFont="1" applyAlignment="1" applyProtection="1">
      <alignment horizontal="center"/>
      <protection locked="0"/>
    </xf>
    <xf numFmtId="0" fontId="27" fillId="0" borderId="0" xfId="73" applyFont="1" applyAlignment="1" applyProtection="1">
      <protection locked="0"/>
    </xf>
    <xf numFmtId="178" fontId="8" fillId="0" borderId="0" xfId="73" applyNumberFormat="1" applyFont="1"/>
    <xf numFmtId="178" fontId="9" fillId="0" borderId="0" xfId="73" applyNumberFormat="1" applyFont="1" applyAlignment="1">
      <alignment horizontal="right" vertical="center"/>
    </xf>
    <xf numFmtId="178" fontId="0" fillId="0" borderId="5" xfId="73" applyNumberFormat="1" applyFont="1" applyBorder="1" applyAlignment="1">
      <alignment horizontal="center" vertical="center" wrapText="1"/>
    </xf>
    <xf numFmtId="178" fontId="0" fillId="0" borderId="6" xfId="73" applyNumberFormat="1" applyFont="1" applyBorder="1" applyAlignment="1">
      <alignment horizontal="center" vertical="center" wrapText="1"/>
    </xf>
    <xf numFmtId="0" fontId="0" fillId="0" borderId="1" xfId="70" applyFont="1" applyBorder="1" applyAlignment="1" applyProtection="1">
      <alignment vertical="center"/>
      <protection locked="0"/>
    </xf>
    <xf numFmtId="0" fontId="0" fillId="0" borderId="1" xfId="70" applyFont="1" applyBorder="1" applyAlignment="1" applyProtection="1">
      <alignment horizontal="right" vertical="center"/>
      <protection locked="0"/>
    </xf>
    <xf numFmtId="0" fontId="0" fillId="0" borderId="1" xfId="70" applyFont="1" applyBorder="1" applyAlignment="1" applyProtection="1">
      <alignment vertical="center" wrapText="1"/>
      <protection locked="0"/>
    </xf>
    <xf numFmtId="0" fontId="0" fillId="0" borderId="1" xfId="70" applyFont="1" applyBorder="1">
      <alignment vertical="center"/>
    </xf>
    <xf numFmtId="0" fontId="1" fillId="0" borderId="1" xfId="70" applyFont="1" applyBorder="1" applyAlignment="1" applyProtection="1">
      <alignment vertical="center"/>
      <protection locked="0"/>
    </xf>
    <xf numFmtId="0" fontId="1" fillId="0" borderId="1" xfId="70" applyFont="1" applyBorder="1" applyProtection="1">
      <alignment vertical="center"/>
      <protection locked="0"/>
    </xf>
    <xf numFmtId="1" fontId="1" fillId="0" borderId="1" xfId="70" applyNumberFormat="1" applyFont="1" applyBorder="1" applyProtection="1">
      <alignment vertical="center"/>
      <protection locked="0"/>
    </xf>
    <xf numFmtId="1" fontId="28" fillId="0" borderId="1" xfId="70" applyNumberFormat="1" applyFont="1" applyFill="1" applyBorder="1" applyAlignment="1" applyProtection="1">
      <alignment horizontal="center" vertical="center"/>
      <protection locked="0"/>
    </xf>
    <xf numFmtId="1" fontId="28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73" applyFont="1"/>
    <xf numFmtId="0" fontId="0" fillId="0" borderId="5" xfId="73" applyFont="1" applyBorder="1" applyAlignment="1">
      <alignment horizontal="center" vertical="center"/>
    </xf>
    <xf numFmtId="0" fontId="0" fillId="0" borderId="6" xfId="73" applyFont="1" applyBorder="1" applyAlignment="1">
      <alignment horizontal="center" vertical="center"/>
    </xf>
    <xf numFmtId="3" fontId="0" fillId="0" borderId="15" xfId="45" applyNumberFormat="1" applyFont="1" applyFill="1" applyBorder="1" applyAlignment="1" applyProtection="1">
      <alignment horizontal="left" vertical="center"/>
    </xf>
    <xf numFmtId="3" fontId="1" fillId="0" borderId="1" xfId="70" applyNumberFormat="1" applyFont="1" applyFill="1" applyBorder="1" applyAlignment="1" applyProtection="1">
      <alignment vertical="center"/>
    </xf>
    <xf numFmtId="1" fontId="28" fillId="0" borderId="1" xfId="7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73" applyFont="1" applyFill="1" applyAlignment="1" applyProtection="1">
      <alignment horizontal="center"/>
      <protection locked="0"/>
    </xf>
    <xf numFmtId="0" fontId="27" fillId="0" borderId="0" xfId="73" applyFont="1" applyFill="1" applyBorder="1" applyAlignment="1" applyProtection="1">
      <protection locked="0"/>
    </xf>
    <xf numFmtId="0" fontId="29" fillId="0" borderId="0" xfId="73" applyFont="1" applyFill="1" applyBorder="1" applyAlignment="1" applyProtection="1">
      <alignment horizontal="center"/>
      <protection locked="0"/>
    </xf>
    <xf numFmtId="178" fontId="23" fillId="0" borderId="0" xfId="73" applyNumberFormat="1" applyFont="1" applyFill="1" applyBorder="1" applyAlignment="1"/>
    <xf numFmtId="0" fontId="1" fillId="0" borderId="3" xfId="73" applyFont="1" applyFill="1" applyBorder="1" applyAlignment="1">
      <alignment horizontal="right"/>
    </xf>
    <xf numFmtId="178" fontId="0" fillId="0" borderId="5" xfId="73" applyNumberFormat="1" applyFont="1" applyFill="1" applyBorder="1" applyAlignment="1">
      <alignment horizontal="center" vertical="center" wrapText="1"/>
    </xf>
    <xf numFmtId="178" fontId="0" fillId="0" borderId="1" xfId="7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vertical="center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>
      <alignment vertical="center"/>
    </xf>
    <xf numFmtId="1" fontId="1" fillId="0" borderId="1" xfId="0" applyNumberFormat="1" applyFont="1" applyFill="1" applyBorder="1" applyAlignment="1" applyProtection="1">
      <alignment vertical="center"/>
      <protection locked="0"/>
    </xf>
    <xf numFmtId="1" fontId="30" fillId="0" borderId="1" xfId="0" applyNumberFormat="1" applyFont="1" applyFill="1" applyBorder="1" applyAlignment="1" applyProtection="1">
      <alignment horizontal="center" vertical="center"/>
      <protection locked="0"/>
    </xf>
    <xf numFmtId="1" fontId="31" fillId="0" borderId="1" xfId="0" applyNumberFormat="1" applyFont="1" applyFill="1" applyBorder="1" applyAlignment="1" applyProtection="1">
      <alignment horizontal="right" vertical="center"/>
      <protection locked="0"/>
    </xf>
    <xf numFmtId="0" fontId="32" fillId="0" borderId="0" xfId="73" applyFont="1" applyFill="1" applyBorder="1" applyAlignment="1"/>
    <xf numFmtId="0" fontId="1" fillId="0" borderId="0" xfId="73" applyFont="1" applyFill="1" applyBorder="1" applyAlignment="1"/>
    <xf numFmtId="0" fontId="32" fillId="0" borderId="0" xfId="73" applyFont="1" applyFill="1" applyBorder="1" applyAlignment="1">
      <alignment horizontal="center"/>
    </xf>
    <xf numFmtId="178" fontId="32" fillId="0" borderId="0" xfId="73" applyNumberFormat="1" applyFont="1" applyFill="1" applyBorder="1" applyAlignment="1">
      <alignment horizontal="center"/>
    </xf>
    <xf numFmtId="0" fontId="0" fillId="0" borderId="0" xfId="73" applyFont="1" applyFill="1" applyBorder="1" applyAlignment="1"/>
    <xf numFmtId="0" fontId="33" fillId="0" borderId="0" xfId="73" applyFont="1" applyFill="1" applyBorder="1" applyAlignment="1">
      <alignment horizontal="right"/>
    </xf>
    <xf numFmtId="3" fontId="0" fillId="0" borderId="15" xfId="5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vertical="center"/>
    </xf>
    <xf numFmtId="0" fontId="34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1" fillId="0" borderId="0" xfId="73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182" fontId="3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83" fontId="3" fillId="0" borderId="0" xfId="0" applyNumberFormat="1" applyFont="1" applyFill="1">
      <alignment vertical="center"/>
    </xf>
    <xf numFmtId="0" fontId="34" fillId="0" borderId="0" xfId="0" applyFont="1" applyFill="1" applyBorder="1" applyAlignment="1">
      <alignment vertical="center"/>
    </xf>
    <xf numFmtId="0" fontId="0" fillId="0" borderId="0" xfId="72" applyFont="1" applyFill="1" applyBorder="1" applyAlignment="1"/>
    <xf numFmtId="0" fontId="0" fillId="0" borderId="0" xfId="72" applyFont="1" applyBorder="1" applyAlignment="1"/>
    <xf numFmtId="0" fontId="35" fillId="0" borderId="0" xfId="72" applyFont="1" applyFill="1" applyBorder="1" applyAlignment="1">
      <alignment horizontal="center" vertical="center"/>
    </xf>
    <xf numFmtId="0" fontId="24" fillId="0" borderId="0" xfId="72" applyFont="1" applyFill="1" applyBorder="1" applyAlignment="1">
      <alignment horizontal="center" vertical="center"/>
    </xf>
    <xf numFmtId="0" fontId="1" fillId="0" borderId="0" xfId="72" applyFont="1" applyFill="1" applyBorder="1" applyAlignment="1">
      <alignment horizontal="right" vertical="center"/>
    </xf>
    <xf numFmtId="0" fontId="12" fillId="0" borderId="1" xfId="72" applyFont="1" applyFill="1" applyBorder="1" applyAlignment="1">
      <alignment horizontal="center" vertical="center"/>
    </xf>
    <xf numFmtId="0" fontId="12" fillId="0" borderId="5" xfId="72" applyFont="1" applyFill="1" applyBorder="1" applyAlignment="1">
      <alignment horizontal="center" vertical="center"/>
    </xf>
    <xf numFmtId="0" fontId="12" fillId="0" borderId="15" xfId="72" applyNumberFormat="1" applyFont="1" applyFill="1" applyBorder="1" applyAlignment="1" applyProtection="1">
      <alignment horizontal="center" vertical="center"/>
    </xf>
    <xf numFmtId="179" fontId="12" fillId="0" borderId="1" xfId="72" applyNumberFormat="1" applyFont="1" applyFill="1" applyBorder="1" applyAlignment="1">
      <alignment horizontal="right" vertical="center"/>
    </xf>
    <xf numFmtId="0" fontId="12" fillId="0" borderId="1" xfId="72" applyNumberFormat="1" applyFont="1" applyFill="1" applyBorder="1" applyAlignment="1" applyProtection="1">
      <alignment vertical="center"/>
    </xf>
    <xf numFmtId="179" fontId="12" fillId="0" borderId="6" xfId="72" applyNumberFormat="1" applyFont="1" applyFill="1" applyBorder="1" applyAlignment="1">
      <alignment horizontal="right" vertical="center"/>
    </xf>
    <xf numFmtId="0" fontId="26" fillId="0" borderId="0" xfId="73" applyFont="1" applyBorder="1"/>
    <xf numFmtId="0" fontId="36" fillId="0" borderId="0" xfId="57" applyFont="1" applyBorder="1" applyAlignment="1">
      <alignment horizontal="center" vertical="center"/>
    </xf>
    <xf numFmtId="0" fontId="36" fillId="0" borderId="0" xfId="57" applyFont="1" applyBorder="1" applyAlignment="1"/>
    <xf numFmtId="0" fontId="1" fillId="0" borderId="0" xfId="73" applyFont="1" applyBorder="1"/>
    <xf numFmtId="0" fontId="37" fillId="0" borderId="0" xfId="57" applyFont="1" applyBorder="1" applyAlignment="1">
      <alignment horizontal="center" vertical="center"/>
    </xf>
    <xf numFmtId="0" fontId="38" fillId="3" borderId="0" xfId="57" applyFont="1" applyFill="1" applyBorder="1" applyAlignment="1">
      <alignment vertical="center"/>
    </xf>
    <xf numFmtId="0" fontId="37" fillId="0" borderId="0" xfId="57" applyFont="1" applyBorder="1" applyAlignment="1">
      <alignment horizontal="center"/>
    </xf>
    <xf numFmtId="0" fontId="9" fillId="0" borderId="0" xfId="57" applyFont="1" applyBorder="1" applyAlignment="1">
      <alignment horizontal="center"/>
    </xf>
    <xf numFmtId="0" fontId="38" fillId="3" borderId="1" xfId="57" applyFont="1" applyFill="1" applyBorder="1" applyAlignment="1">
      <alignment horizontal="center" vertical="center"/>
    </xf>
    <xf numFmtId="0" fontId="26" fillId="0" borderId="1" xfId="57" applyFont="1" applyBorder="1" applyAlignment="1">
      <alignment horizontal="center" vertical="center"/>
    </xf>
    <xf numFmtId="0" fontId="36" fillId="3" borderId="1" xfId="57" applyFont="1" applyFill="1" applyBorder="1" applyAlignment="1">
      <alignment horizontal="center" vertical="center"/>
    </xf>
    <xf numFmtId="179" fontId="25" fillId="3" borderId="1" xfId="57" applyNumberFormat="1" applyFont="1" applyFill="1" applyBorder="1" applyAlignment="1">
      <alignment horizontal="right" vertical="center"/>
    </xf>
    <xf numFmtId="179" fontId="25" fillId="3" borderId="1" xfId="57" applyNumberFormat="1" applyFont="1" applyFill="1" applyBorder="1" applyAlignment="1">
      <alignment horizontal="center" vertical="center"/>
    </xf>
    <xf numFmtId="177" fontId="25" fillId="3" borderId="1" xfId="57" applyNumberFormat="1" applyFont="1" applyFill="1" applyBorder="1" applyAlignment="1">
      <alignment horizontal="right" vertical="center"/>
    </xf>
    <xf numFmtId="0" fontId="25" fillId="3" borderId="15" xfId="57" applyFont="1" applyFill="1" applyBorder="1" applyAlignment="1">
      <alignment horizontal="center" vertical="center"/>
    </xf>
    <xf numFmtId="179" fontId="38" fillId="3" borderId="1" xfId="57" applyNumberFormat="1" applyFont="1" applyFill="1" applyBorder="1" applyAlignment="1">
      <alignment horizontal="right" vertical="center"/>
    </xf>
    <xf numFmtId="179" fontId="38" fillId="3" borderId="1" xfId="57" applyNumberFormat="1" applyFont="1" applyFill="1" applyBorder="1" applyAlignment="1">
      <alignment horizontal="center" vertical="center"/>
    </xf>
    <xf numFmtId="0" fontId="9" fillId="0" borderId="0" xfId="57" applyFont="1" applyBorder="1" applyAlignment="1">
      <alignment horizontal="center" vertical="center"/>
    </xf>
    <xf numFmtId="0" fontId="26" fillId="0" borderId="0" xfId="73" applyFont="1"/>
    <xf numFmtId="0" fontId="31" fillId="0" borderId="0" xfId="0" applyFont="1">
      <alignment vertical="center"/>
    </xf>
    <xf numFmtId="0" fontId="0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1" fillId="0" borderId="18" xfId="0" applyFont="1" applyBorder="1">
      <alignment vertical="center"/>
    </xf>
    <xf numFmtId="0" fontId="31" fillId="0" borderId="17" xfId="0" applyFont="1" applyBorder="1">
      <alignment vertical="center"/>
    </xf>
    <xf numFmtId="0" fontId="31" fillId="0" borderId="1" xfId="0" applyFont="1" applyBorder="1">
      <alignment vertical="center"/>
    </xf>
    <xf numFmtId="0" fontId="31" fillId="0" borderId="19" xfId="0" applyFont="1" applyBorder="1">
      <alignment vertical="center"/>
    </xf>
    <xf numFmtId="0" fontId="26" fillId="0" borderId="0" xfId="73" applyFont="1" applyAlignment="1">
      <alignment horizontal="center"/>
    </xf>
    <xf numFmtId="178" fontId="26" fillId="0" borderId="0" xfId="73" applyNumberFormat="1" applyFont="1" applyAlignment="1">
      <alignment horizontal="center"/>
    </xf>
    <xf numFmtId="1" fontId="2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>
      <alignment vertical="center"/>
    </xf>
    <xf numFmtId="1" fontId="39" fillId="0" borderId="0" xfId="0" applyNumberFormat="1" applyFo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1" fontId="31" fillId="0" borderId="1" xfId="0" applyNumberFormat="1" applyFont="1" applyBorder="1" applyProtection="1">
      <alignment vertical="center"/>
      <protection locked="0"/>
    </xf>
    <xf numFmtId="1" fontId="31" fillId="0" borderId="1" xfId="0" applyNumberFormat="1" applyFont="1" applyBorder="1" applyAlignment="1">
      <alignment horizontal="right" vertical="center"/>
    </xf>
    <xf numFmtId="1" fontId="31" fillId="0" borderId="1" xfId="73" applyNumberFormat="1" applyFont="1" applyBorder="1" applyAlignment="1">
      <alignment horizontal="right" vertical="center"/>
    </xf>
    <xf numFmtId="178" fontId="31" fillId="0" borderId="1" xfId="73" applyNumberFormat="1" applyFont="1" applyBorder="1" applyAlignment="1">
      <alignment horizontal="right" vertical="center"/>
    </xf>
    <xf numFmtId="1" fontId="30" fillId="0" borderId="1" xfId="0" applyNumberFormat="1" applyFont="1" applyBorder="1" applyProtection="1">
      <alignment vertical="center"/>
      <protection locked="0"/>
    </xf>
    <xf numFmtId="0" fontId="31" fillId="0" borderId="20" xfId="0" applyFont="1" applyBorder="1" applyAlignment="1">
      <alignment vertical="center" wrapText="1"/>
    </xf>
    <xf numFmtId="178" fontId="0" fillId="0" borderId="0" xfId="73" applyNumberFormat="1" applyFont="1"/>
    <xf numFmtId="0" fontId="39" fillId="0" borderId="0" xfId="73" applyFont="1"/>
    <xf numFmtId="0" fontId="0" fillId="0" borderId="5" xfId="73" applyFont="1" applyBorder="1" applyAlignment="1">
      <alignment horizontal="center" vertical="center" wrapText="1"/>
    </xf>
    <xf numFmtId="0" fontId="0" fillId="0" borderId="6" xfId="73" applyFont="1" applyBorder="1" applyAlignment="1">
      <alignment horizontal="center" vertical="center" wrapText="1"/>
    </xf>
    <xf numFmtId="1" fontId="31" fillId="0" borderId="1" xfId="73" applyNumberFormat="1" applyFont="1" applyBorder="1" applyAlignment="1">
      <alignment horizontal="right"/>
    </xf>
    <xf numFmtId="178" fontId="31" fillId="0" borderId="1" xfId="73" applyNumberFormat="1" applyFont="1" applyBorder="1" applyAlignment="1"/>
    <xf numFmtId="0" fontId="31" fillId="0" borderId="1" xfId="73" applyFont="1" applyBorder="1"/>
    <xf numFmtId="1" fontId="31" fillId="0" borderId="1" xfId="73" applyNumberFormat="1" applyFont="1" applyBorder="1" applyAlignment="1"/>
    <xf numFmtId="0" fontId="31" fillId="0" borderId="1" xfId="73" applyFont="1" applyBorder="1" applyProtection="1">
      <protection locked="0"/>
    </xf>
    <xf numFmtId="0" fontId="31" fillId="0" borderId="1" xfId="73" applyFont="1" applyBorder="1" applyAlignment="1" applyProtection="1">
      <alignment vertical="center"/>
      <protection locked="0"/>
    </xf>
    <xf numFmtId="0" fontId="30" fillId="0" borderId="15" xfId="0" applyNumberFormat="1" applyFont="1" applyFill="1" applyBorder="1" applyAlignment="1" applyProtection="1">
      <alignment horizontal="left" vertical="center"/>
    </xf>
    <xf numFmtId="0" fontId="31" fillId="0" borderId="15" xfId="0" applyNumberFormat="1" applyFont="1" applyFill="1" applyBorder="1" applyAlignment="1" applyProtection="1">
      <alignment horizontal="left" vertical="center"/>
    </xf>
    <xf numFmtId="180" fontId="31" fillId="0" borderId="1" xfId="73" applyNumberFormat="1" applyFont="1" applyBorder="1"/>
    <xf numFmtId="0" fontId="31" fillId="0" borderId="1" xfId="0" applyNumberFormat="1" applyFont="1" applyFill="1" applyBorder="1" applyAlignment="1" applyProtection="1">
      <alignment horizontal="left" vertical="center"/>
    </xf>
    <xf numFmtId="0" fontId="30" fillId="0" borderId="1" xfId="73" applyFont="1" applyBorder="1" applyAlignment="1" applyProtection="1">
      <alignment vertical="center"/>
      <protection locked="0"/>
    </xf>
    <xf numFmtId="0" fontId="0" fillId="0" borderId="0" xfId="92" applyFont="1"/>
    <xf numFmtId="0" fontId="31" fillId="0" borderId="0" xfId="92" applyFont="1" applyAlignment="1">
      <alignment horizontal="center" vertical="center"/>
    </xf>
    <xf numFmtId="0" fontId="31" fillId="0" borderId="0" xfId="92" applyFont="1"/>
    <xf numFmtId="0" fontId="0" fillId="0" borderId="0" xfId="92"/>
    <xf numFmtId="1" fontId="27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92" applyFont="1" applyAlignment="1">
      <alignment horizontal="center"/>
    </xf>
    <xf numFmtId="0" fontId="39" fillId="0" borderId="0" xfId="92" applyFont="1" applyAlignment="1">
      <alignment horizontal="right" vertical="center"/>
    </xf>
    <xf numFmtId="0" fontId="0" fillId="0" borderId="1" xfId="92" applyFont="1" applyBorder="1" applyAlignment="1">
      <alignment horizontal="center" vertical="center" wrapText="1"/>
    </xf>
    <xf numFmtId="0" fontId="31" fillId="0" borderId="1" xfId="92" applyFont="1" applyBorder="1" applyAlignment="1">
      <alignment horizontal="left" vertical="center"/>
    </xf>
    <xf numFmtId="180" fontId="31" fillId="0" borderId="1" xfId="92" applyNumberFormat="1" applyFont="1" applyBorder="1" applyAlignment="1">
      <alignment horizontal="right" vertical="center"/>
    </xf>
    <xf numFmtId="0" fontId="31" fillId="0" borderId="1" xfId="91" applyFont="1" applyBorder="1" applyAlignment="1">
      <alignment horizontal="right" vertical="center"/>
    </xf>
    <xf numFmtId="0" fontId="31" fillId="0" borderId="1" xfId="92" applyFont="1" applyBorder="1" applyAlignment="1">
      <alignment horizontal="right" vertical="center"/>
    </xf>
    <xf numFmtId="1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0" fillId="0" borderId="0" xfId="92" applyFont="1" applyAlignment="1">
      <alignment horizontal="center"/>
    </xf>
    <xf numFmtId="0" fontId="0" fillId="0" borderId="0" xfId="92" applyFont="1" applyAlignment="1">
      <alignment horizontal="right"/>
    </xf>
    <xf numFmtId="1" fontId="31" fillId="0" borderId="1" xfId="92" applyNumberFormat="1" applyFont="1" applyBorder="1" applyAlignment="1">
      <alignment horizontal="right" vertical="center"/>
    </xf>
    <xf numFmtId="0" fontId="31" fillId="0" borderId="1" xfId="91" applyFont="1" applyBorder="1" applyAlignment="1">
      <alignment horizontal="left" vertical="center"/>
    </xf>
    <xf numFmtId="0" fontId="39" fillId="0" borderId="1" xfId="91" applyFont="1" applyBorder="1" applyAlignment="1">
      <alignment horizontal="left" vertical="center"/>
    </xf>
    <xf numFmtId="0" fontId="41" fillId="0" borderId="0" xfId="0" applyFont="1" applyFill="1" applyBorder="1" applyAlignment="1">
      <alignment horizontal="center"/>
    </xf>
  </cellXfs>
  <cellStyles count="9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Calc Currency (0)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Normal_#10-Headcount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差_11、2018年一般公共预算市对县级专项转移支付分项目预算表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差_2013年市本级政府基金汇总表" xfId="43"/>
    <cellStyle name="强调文字颜色 3" xfId="44" builtinId="37"/>
    <cellStyle name="千位分隔[0] 2" xfId="45"/>
    <cellStyle name="强调文字颜色 4" xfId="46" builtinId="41"/>
    <cellStyle name="no dec" xfId="47"/>
    <cellStyle name="20% - 强调文字颜色 4" xfId="48" builtinId="42"/>
    <cellStyle name="差_11、2018年一般公共预算市对县级专项转移支付分项目预算表_税收返还和转移支付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ColLevel_1" xfId="58"/>
    <cellStyle name="gcd" xfId="59"/>
    <cellStyle name="Header1" xfId="60"/>
    <cellStyle name="Header2" xfId="61"/>
    <cellStyle name="差_2013年组市本级政府基金汇总表" xfId="62"/>
    <cellStyle name="RowLevel_1" xfId="63"/>
    <cellStyle name="差_11、2018年一般公共预算市对县级专项转移支付分项目预算表_2019年市级对县市区政府性基金分地区预算汇总表" xfId="64"/>
    <cellStyle name="差_2019年市级对县市区政府性基金分地区预算汇总表" xfId="65"/>
    <cellStyle name="差_2019年政府采购预算汇总表" xfId="66"/>
    <cellStyle name="差_邵阳市2019年部门预算汇总表" xfId="67"/>
    <cellStyle name="差_税收返还和转移支付" xfId="68"/>
    <cellStyle name="常规 3" xfId="69"/>
    <cellStyle name="常规 4" xfId="70"/>
    <cellStyle name="常规 5" xfId="71"/>
    <cellStyle name="常规_2017年对下专项转移支付预算表12.21" xfId="72"/>
    <cellStyle name="常规_全省收入" xfId="73"/>
    <cellStyle name="好_11、2018年一般公共预算市对县级专项转移支付分项目预算表" xfId="74"/>
    <cellStyle name="好_11、2018年一般公共预算市对县级专项转移支付分项目预算表_2019年市级对县市区政府性基金分地区预算汇总表" xfId="75"/>
    <cellStyle name="好_11、2018年一般公共预算市对县级专项转移支付分项目预算表_税收返还和转移支付" xfId="76"/>
    <cellStyle name="好_2013年市本级政府基金汇总表" xfId="77"/>
    <cellStyle name="好_2013年组市本级政府基金汇总表" xfId="78"/>
    <cellStyle name="好_2019年市级对县市区政府性基金分地区预算汇总表" xfId="79"/>
    <cellStyle name="好_2019年政府采购预算汇总表" xfId="80"/>
    <cellStyle name="好_邵阳市2019年部门预算汇总表" xfId="81"/>
    <cellStyle name="好_税收返还和转移支付" xfId="82"/>
    <cellStyle name="普通_97-917" xfId="83"/>
    <cellStyle name="千分位[0]_laroux" xfId="84"/>
    <cellStyle name="千分位_97-917" xfId="85"/>
    <cellStyle name="千位[0]_1" xfId="86"/>
    <cellStyle name="千位_1" xfId="87"/>
    <cellStyle name="千位分隔 2" xfId="88"/>
    <cellStyle name="未定义" xfId="89"/>
    <cellStyle name="样式 1" xfId="90"/>
    <cellStyle name="常规_2007年市级财政收支平衡表" xfId="91"/>
    <cellStyle name="常规_06年全市财政收支平衡表060725" xfId="92"/>
    <cellStyle name="常规_2014年市本级社会保险基金预算" xfId="93"/>
    <cellStyle name="常规_永州市机关事业单位社保处（市本级）" xfId="94"/>
    <cellStyle name="常规_2008年市本级医保基金预算数(修改后)" xfId="95"/>
    <cellStyle name="常规_市本级企业养老保险08年预算" xfId="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2.xml"/><Relationship Id="rId28" Type="http://schemas.openxmlformats.org/officeDocument/2006/relationships/externalLink" Target="externalLinks/externalLink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39044;&#20915;&#31639;&#20844;&#24320;\2020&#24180;&#39044;&#31639;&#20844;&#24320;\&#25919;&#24220;&#39044;&#31639;&#20844;&#24320;\&#25253;&#21578;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&#12289;2020&#24180;&#36130;&#25919;&#39044;&#31639;&#33609;&#26696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 "/>
      <sheetName val="表3"/>
      <sheetName val="表4 "/>
      <sheetName val="表5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4"/>
      <sheetName val="表35"/>
    </sheetNames>
    <sheetDataSet>
      <sheetData sheetId="0" refreshError="1"/>
      <sheetData sheetId="1" refreshError="1"/>
      <sheetData sheetId="2" refreshError="1"/>
      <sheetData sheetId="3">
        <row r="7">
          <cell r="C7">
            <v>19528</v>
          </cell>
        </row>
        <row r="8">
          <cell r="C8">
            <v>29442</v>
          </cell>
        </row>
        <row r="10">
          <cell r="C10">
            <v>15014</v>
          </cell>
        </row>
        <row r="11">
          <cell r="C11">
            <v>0</v>
          </cell>
        </row>
        <row r="12">
          <cell r="C12">
            <v>3475</v>
          </cell>
        </row>
        <row r="13">
          <cell r="C13">
            <v>142</v>
          </cell>
        </row>
        <row r="14">
          <cell r="C14">
            <v>17657</v>
          </cell>
        </row>
        <row r="15">
          <cell r="C15">
            <v>4609</v>
          </cell>
        </row>
        <row r="16">
          <cell r="C16">
            <v>2992</v>
          </cell>
        </row>
        <row r="17">
          <cell r="C17">
            <v>3378</v>
          </cell>
        </row>
        <row r="18">
          <cell r="C18">
            <v>14839</v>
          </cell>
        </row>
        <row r="19">
          <cell r="C19">
            <v>3542</v>
          </cell>
        </row>
        <row r="20">
          <cell r="C20">
            <v>951</v>
          </cell>
        </row>
        <row r="21">
          <cell r="C21">
            <v>54878</v>
          </cell>
        </row>
        <row r="23">
          <cell r="C23">
            <v>318</v>
          </cell>
        </row>
        <row r="24">
          <cell r="C24">
            <v>246</v>
          </cell>
        </row>
        <row r="26">
          <cell r="C26">
            <v>17057</v>
          </cell>
        </row>
        <row r="27">
          <cell r="C27">
            <v>34586</v>
          </cell>
        </row>
        <row r="28">
          <cell r="C28">
            <v>37603</v>
          </cell>
        </row>
        <row r="30">
          <cell r="C30">
            <v>8431</v>
          </cell>
        </row>
        <row r="31">
          <cell r="C31">
            <v>0</v>
          </cell>
        </row>
        <row r="32">
          <cell r="C32">
            <v>11770</v>
          </cell>
        </row>
        <row r="33">
          <cell r="C33">
            <v>17148</v>
          </cell>
        </row>
        <row r="36">
          <cell r="C36">
            <v>16323.3333333333</v>
          </cell>
        </row>
        <row r="37">
          <cell r="C37">
            <v>0</v>
          </cell>
        </row>
        <row r="38">
          <cell r="C38">
            <v>6434.57142857143</v>
          </cell>
        </row>
        <row r="39">
          <cell r="C39">
            <v>1489.28571428571</v>
          </cell>
        </row>
        <row r="40">
          <cell r="C40">
            <v>47.3333333333333</v>
          </cell>
        </row>
        <row r="41">
          <cell r="C41">
            <v>1447.71428571429</v>
          </cell>
        </row>
        <row r="42">
          <cell r="C42">
            <v>136.285714285714</v>
          </cell>
        </row>
        <row r="43">
          <cell r="C43">
            <v>82</v>
          </cell>
        </row>
        <row r="45">
          <cell r="C45">
            <v>65293.3333333333</v>
          </cell>
        </row>
        <row r="46">
          <cell r="C46">
            <v>77544</v>
          </cell>
        </row>
        <row r="47">
          <cell r="C47">
            <v>32172.8571428571</v>
          </cell>
        </row>
        <row r="48">
          <cell r="C48">
            <v>7446.42857142857</v>
          </cell>
        </row>
        <row r="49">
          <cell r="C49">
            <v>0</v>
          </cell>
        </row>
        <row r="50">
          <cell r="C50">
            <v>328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  <sheetName val="表2 "/>
      <sheetName val="表3"/>
      <sheetName val="表4 "/>
      <sheetName val="表5"/>
      <sheetName val="表6"/>
      <sheetName val="表7"/>
      <sheetName val="表8"/>
      <sheetName val="表9"/>
      <sheetName val="表10"/>
      <sheetName val="表11"/>
      <sheetName val="表12"/>
      <sheetName val="表13"/>
      <sheetName val="表14"/>
      <sheetName val="表15"/>
      <sheetName val="表16"/>
      <sheetName val="表17"/>
      <sheetName val="表18"/>
      <sheetName val="表19"/>
      <sheetName val="表20"/>
      <sheetName val="表21"/>
      <sheetName val="表22"/>
      <sheetName val="表23"/>
      <sheetName val="表24"/>
      <sheetName val="表25"/>
      <sheetName val="表26"/>
      <sheetName val="表27"/>
      <sheetName val="表28"/>
      <sheetName val="表29"/>
      <sheetName val="表30"/>
      <sheetName val="表31"/>
      <sheetName val="表32"/>
      <sheetName val="表33"/>
      <sheetName val="表34"/>
      <sheetName val="表35"/>
      <sheetName val="表36"/>
      <sheetName val="表37"/>
      <sheetName val="表38"/>
    </sheetNames>
    <sheetDataSet>
      <sheetData sheetId="0"/>
      <sheetData sheetId="1"/>
      <sheetData sheetId="2"/>
      <sheetData sheetId="3"/>
      <sheetData sheetId="4"/>
      <sheetData sheetId="5"/>
      <sheetData sheetId="6">
        <row r="34">
          <cell r="C34">
            <v>1091180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zoomScale="85" zoomScaleNormal="85" zoomScaleSheetLayoutView="60" topLeftCell="A8" workbookViewId="0">
      <selection activeCell="O28" sqref="O28"/>
    </sheetView>
  </sheetViews>
  <sheetFormatPr defaultColWidth="9" defaultRowHeight="14.25" outlineLevelCol="7"/>
  <cols>
    <col min="1" max="16384" width="9" style="16"/>
  </cols>
  <sheetData>
    <row r="1" ht="31.5" spans="8:8">
      <c r="H1" s="250" t="s">
        <v>0</v>
      </c>
    </row>
    <row r="2" ht="20" customHeight="1" spans="1:8">
      <c r="A2" s="16" t="s">
        <v>1</v>
      </c>
      <c r="H2" s="250"/>
    </row>
    <row r="3" ht="20" customHeight="1" spans="1:8">
      <c r="A3" s="16" t="s">
        <v>2</v>
      </c>
      <c r="H3" s="250"/>
    </row>
    <row r="4" ht="20" customHeight="1" spans="1:1">
      <c r="A4" s="16" t="s">
        <v>3</v>
      </c>
    </row>
    <row r="5" ht="20" customHeight="1" spans="1:1">
      <c r="A5" s="16" t="s">
        <v>4</v>
      </c>
    </row>
    <row r="6" ht="20" customHeight="1" spans="1:1">
      <c r="A6" s="16" t="s">
        <v>5</v>
      </c>
    </row>
    <row r="7" ht="20" customHeight="1" spans="1:1">
      <c r="A7" s="16" t="s">
        <v>6</v>
      </c>
    </row>
    <row r="8" ht="20" customHeight="1" spans="1:1">
      <c r="A8" s="16" t="s">
        <v>7</v>
      </c>
    </row>
    <row r="9" ht="20" customHeight="1" spans="1:1">
      <c r="A9" s="16" t="s">
        <v>8</v>
      </c>
    </row>
    <row r="10" ht="20" customHeight="1" spans="1:1">
      <c r="A10" s="16" t="s">
        <v>9</v>
      </c>
    </row>
    <row r="11" ht="20" customHeight="1" spans="1:1">
      <c r="A11" s="16" t="s">
        <v>10</v>
      </c>
    </row>
    <row r="12" ht="20" customHeight="1" spans="1:1">
      <c r="A12" s="16" t="s">
        <v>11</v>
      </c>
    </row>
    <row r="13" ht="20" customHeight="1" spans="1:1">
      <c r="A13" s="16" t="s">
        <v>12</v>
      </c>
    </row>
    <row r="14" ht="20" customHeight="1" spans="1:1">
      <c r="A14" s="16" t="s">
        <v>13</v>
      </c>
    </row>
    <row r="15" ht="20" customHeight="1" spans="1:1">
      <c r="A15" s="16" t="s">
        <v>14</v>
      </c>
    </row>
    <row r="16" ht="20" customHeight="1" spans="1:1">
      <c r="A16" s="16" t="s">
        <v>15</v>
      </c>
    </row>
    <row r="17" ht="20" customHeight="1" spans="1:1">
      <c r="A17" s="16" t="s">
        <v>16</v>
      </c>
    </row>
    <row r="18" ht="20" customHeight="1" spans="1:1">
      <c r="A18" s="16" t="s">
        <v>17</v>
      </c>
    </row>
    <row r="19" ht="20" customHeight="1" spans="1:1">
      <c r="A19" s="16" t="s">
        <v>18</v>
      </c>
    </row>
    <row r="20" ht="20" customHeight="1" spans="1:1">
      <c r="A20" s="16" t="s">
        <v>19</v>
      </c>
    </row>
    <row r="21" ht="20" customHeight="1" spans="1:1">
      <c r="A21" s="16" t="s">
        <v>20</v>
      </c>
    </row>
    <row r="22" ht="20" customHeight="1" spans="1:1">
      <c r="A22" s="16" t="s">
        <v>21</v>
      </c>
    </row>
    <row r="23" ht="20" customHeight="1" spans="1:1">
      <c r="A23" s="16" t="s">
        <v>22</v>
      </c>
    </row>
    <row r="24" ht="20" customHeight="1" spans="1:1">
      <c r="A24" s="16" t="s">
        <v>23</v>
      </c>
    </row>
    <row r="25" ht="20" customHeight="1" spans="1:1">
      <c r="A25" s="16" t="s">
        <v>24</v>
      </c>
    </row>
    <row r="26" ht="20" customHeight="1" spans="1:1">
      <c r="A26" s="16" t="s">
        <v>25</v>
      </c>
    </row>
    <row r="27" ht="20" customHeight="1" spans="1:1">
      <c r="A27" s="16" t="s">
        <v>26</v>
      </c>
    </row>
    <row r="28" ht="20.1" customHeight="1"/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</sheetData>
  <pageMargins left="0.75" right="0.75" top="1" bottom="1" header="0.5" footer="0.5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showZeros="0" zoomScaleSheetLayoutView="60" workbookViewId="0">
      <selection activeCell="D13" sqref="D13"/>
    </sheetView>
  </sheetViews>
  <sheetFormatPr defaultColWidth="9" defaultRowHeight="14.25" outlineLevelCol="3"/>
  <cols>
    <col min="1" max="1" width="31.625" style="117" customWidth="1"/>
    <col min="2" max="2" width="24.875" style="117" customWidth="1"/>
    <col min="3" max="5" width="17" style="117" customWidth="1"/>
    <col min="6" max="16380" width="9" style="117"/>
  </cols>
  <sheetData>
    <row r="1" s="136" customFormat="1" ht="18.75" customHeight="1" spans="1:3">
      <c r="A1" s="137" t="s">
        <v>1279</v>
      </c>
      <c r="B1" s="138"/>
      <c r="C1" s="139"/>
    </row>
    <row r="2" ht="27" customHeight="1" spans="1:4">
      <c r="A2" s="118" t="s">
        <v>1280</v>
      </c>
      <c r="B2" s="118"/>
      <c r="C2" s="119"/>
      <c r="D2" s="119"/>
    </row>
    <row r="3" ht="15.75" customHeight="1" spans="1:4">
      <c r="A3" s="120"/>
      <c r="B3" s="120"/>
      <c r="C3" s="120"/>
      <c r="D3" s="120"/>
    </row>
    <row r="4" ht="19.5" customHeight="1" spans="1:2">
      <c r="A4" s="140"/>
      <c r="B4" s="141" t="s">
        <v>29</v>
      </c>
    </row>
    <row r="5" ht="24.95" customHeight="1" spans="1:2">
      <c r="A5" s="123" t="s">
        <v>1221</v>
      </c>
      <c r="B5" s="124" t="s">
        <v>1281</v>
      </c>
    </row>
    <row r="6" s="116" customFormat="1" ht="24.95" customHeight="1" spans="1:2">
      <c r="A6" s="142" t="s">
        <v>1282</v>
      </c>
      <c r="B6" s="126"/>
    </row>
    <row r="7" s="116" customFormat="1" ht="24.95" customHeight="1" spans="1:2">
      <c r="A7" s="131" t="s">
        <v>1283</v>
      </c>
      <c r="B7" s="126"/>
    </row>
    <row r="8" s="116" customFormat="1" ht="24.95" customHeight="1" spans="1:2">
      <c r="A8" s="131" t="s">
        <v>1284</v>
      </c>
      <c r="B8" s="126">
        <v>850000</v>
      </c>
    </row>
    <row r="9" s="116" customFormat="1" ht="24.95" customHeight="1" spans="1:2">
      <c r="A9" s="143" t="s">
        <v>1285</v>
      </c>
      <c r="B9" s="126"/>
    </row>
    <row r="10" s="116" customFormat="1" ht="24.95" customHeight="1" spans="1:2">
      <c r="A10" s="142" t="s">
        <v>1286</v>
      </c>
      <c r="B10" s="126">
        <v>15000</v>
      </c>
    </row>
    <row r="11" s="116" customFormat="1" ht="24.95" customHeight="1" spans="1:2">
      <c r="A11" s="131" t="s">
        <v>1287</v>
      </c>
      <c r="B11" s="126">
        <v>9000</v>
      </c>
    </row>
    <row r="12" s="116" customFormat="1" ht="24.95" customHeight="1" spans="1:2">
      <c r="A12" s="131" t="s">
        <v>1288</v>
      </c>
      <c r="B12" s="126"/>
    </row>
    <row r="13" s="116" customFormat="1" ht="24.95" customHeight="1" spans="1:2">
      <c r="A13" s="131"/>
      <c r="B13" s="126"/>
    </row>
    <row r="14" s="116" customFormat="1" ht="24.95" customHeight="1" spans="1:2">
      <c r="A14" s="131"/>
      <c r="B14" s="126"/>
    </row>
    <row r="15" s="116" customFormat="1" ht="24.95" customHeight="1" spans="1:2">
      <c r="A15" s="142"/>
      <c r="B15" s="126"/>
    </row>
    <row r="16" s="116" customFormat="1" ht="24.95" customHeight="1" spans="1:2">
      <c r="A16" s="131"/>
      <c r="B16" s="126"/>
    </row>
    <row r="17" s="116" customFormat="1" ht="24.95" customHeight="1" spans="1:2">
      <c r="A17" s="131"/>
      <c r="B17" s="126"/>
    </row>
    <row r="18" s="116" customFormat="1" ht="24.95" customHeight="1" spans="1:2">
      <c r="A18" s="131"/>
      <c r="B18" s="126"/>
    </row>
    <row r="19" s="116" customFormat="1" ht="24.95" customHeight="1" spans="1:2">
      <c r="A19" s="131"/>
      <c r="B19" s="126"/>
    </row>
    <row r="20" s="116" customFormat="1" ht="24.95" customHeight="1" spans="1:2">
      <c r="A20" s="131" t="s">
        <v>1289</v>
      </c>
      <c r="B20" s="126">
        <f>SUM(B6:B18)</f>
        <v>874000</v>
      </c>
    </row>
    <row r="21" s="116" customFormat="1" ht="24.95" customHeight="1" spans="1:2">
      <c r="A21" s="132"/>
      <c r="B21" s="132"/>
    </row>
    <row r="22" s="116" customFormat="1" ht="24.95" customHeight="1" spans="1:2">
      <c r="A22" s="131" t="s">
        <v>33</v>
      </c>
      <c r="B22" s="131">
        <v>60000</v>
      </c>
    </row>
    <row r="23" s="116" customFormat="1" ht="24.95" customHeight="1" spans="1:2">
      <c r="A23" s="131" t="s">
        <v>45</v>
      </c>
      <c r="B23" s="131"/>
    </row>
    <row r="24" s="116" customFormat="1" ht="24.95" customHeight="1" spans="1:2">
      <c r="A24" s="132" t="s">
        <v>1290</v>
      </c>
      <c r="B24" s="132"/>
    </row>
    <row r="25" s="116" customFormat="1" ht="24.95" customHeight="1" spans="1:2">
      <c r="A25" s="131" t="s">
        <v>1291</v>
      </c>
      <c r="B25" s="131">
        <v>48000</v>
      </c>
    </row>
    <row r="26" s="116" customFormat="1" ht="24.95" customHeight="1" spans="1:2">
      <c r="A26" s="134" t="s">
        <v>1292</v>
      </c>
      <c r="B26" s="135">
        <f>B20+B22++B23+B24+B25</f>
        <v>982000</v>
      </c>
    </row>
    <row r="27" s="116" customFormat="1" ht="24.95" customHeight="1" spans="1:2">
      <c r="A27" s="117"/>
      <c r="B27" s="117"/>
    </row>
    <row r="28" s="116" customFormat="1" ht="24.95" customHeight="1" spans="1:2">
      <c r="A28" s="117"/>
      <c r="B28" s="117"/>
    </row>
    <row r="29" s="116" customFormat="1" ht="23.25" customHeight="1" spans="1:2">
      <c r="A29" s="117"/>
      <c r="B29" s="117"/>
    </row>
    <row r="30" s="116" customFormat="1" ht="24.95" customHeight="1" spans="1:2">
      <c r="A30" s="117"/>
      <c r="B30" s="117"/>
    </row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</sheetData>
  <mergeCells count="1">
    <mergeCell ref="A2:B2"/>
  </mergeCells>
  <printOptions horizontalCentered="1"/>
  <pageMargins left="0.59" right="0.47" top="0.37" bottom="0.72" header="0.67" footer="0.47"/>
  <pageSetup paperSize="9" firstPageNumber="44" orientation="portrait" useFirstPageNumber="1" horizontalDpi="600" verticalDpi="600"/>
  <headerFooter alignWithMargins="0" scaleWithDoc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Zeros="0" zoomScaleSheetLayoutView="60" workbookViewId="0">
      <selection activeCell="A7" sqref="A7"/>
    </sheetView>
  </sheetViews>
  <sheetFormatPr defaultColWidth="9" defaultRowHeight="14.25" outlineLevelCol="3"/>
  <cols>
    <col min="1" max="1" width="44.25" style="117" customWidth="1"/>
    <col min="2" max="2" width="19.875" style="117" customWidth="1"/>
    <col min="3" max="4" width="9" style="117" customWidth="1"/>
    <col min="5" max="5" width="9.375" style="117" customWidth="1"/>
    <col min="6" max="16380" width="9" style="117"/>
  </cols>
  <sheetData>
    <row r="1" s="90" customFormat="1" ht="18.75" customHeight="1" spans="1:3">
      <c r="A1" s="92" t="s">
        <v>1293</v>
      </c>
      <c r="B1" s="93"/>
      <c r="C1" s="94"/>
    </row>
    <row r="2" ht="27" customHeight="1" spans="1:4">
      <c r="A2" s="118" t="s">
        <v>1294</v>
      </c>
      <c r="B2" s="118"/>
      <c r="C2" s="119"/>
      <c r="D2" s="119"/>
    </row>
    <row r="3" ht="15.75" customHeight="1" spans="1:4">
      <c r="A3" s="120"/>
      <c r="B3" s="120"/>
      <c r="C3" s="120"/>
      <c r="D3" s="120"/>
    </row>
    <row r="4" ht="19.5" customHeight="1" spans="1:2">
      <c r="A4" s="121"/>
      <c r="B4" s="122" t="s">
        <v>29</v>
      </c>
    </row>
    <row r="5" ht="24.95" customHeight="1" spans="1:2">
      <c r="A5" s="123" t="s">
        <v>1221</v>
      </c>
      <c r="B5" s="124" t="s">
        <v>1281</v>
      </c>
    </row>
    <row r="6" s="116" customFormat="1" ht="24.95" customHeight="1" spans="1:2">
      <c r="A6" s="125" t="s">
        <v>1295</v>
      </c>
      <c r="B6" s="126"/>
    </row>
    <row r="7" s="116" customFormat="1" ht="24.95" customHeight="1" spans="1:2">
      <c r="A7" s="125" t="s">
        <v>1296</v>
      </c>
      <c r="B7" s="126"/>
    </row>
    <row r="8" s="116" customFormat="1" ht="24.95" customHeight="1" spans="1:2">
      <c r="A8" s="125" t="s">
        <v>1297</v>
      </c>
      <c r="B8" s="126">
        <f>B9+B15+B17</f>
        <v>574000</v>
      </c>
    </row>
    <row r="9" s="116" customFormat="1" ht="24.95" customHeight="1" spans="1:2">
      <c r="A9" s="127" t="s">
        <v>1298</v>
      </c>
      <c r="B9" s="126">
        <v>550000</v>
      </c>
    </row>
    <row r="10" s="116" customFormat="1" ht="24.95" customHeight="1" spans="1:2">
      <c r="A10" s="128" t="s">
        <v>1299</v>
      </c>
      <c r="B10" s="126">
        <v>280000</v>
      </c>
    </row>
    <row r="11" s="116" customFormat="1" ht="24.95" customHeight="1" spans="1:2">
      <c r="A11" s="128" t="s">
        <v>1300</v>
      </c>
      <c r="B11" s="126">
        <v>240000</v>
      </c>
    </row>
    <row r="12" s="116" customFormat="1" ht="24.95" customHeight="1" spans="1:2">
      <c r="A12" s="128" t="s">
        <v>1301</v>
      </c>
      <c r="B12" s="126">
        <v>30000</v>
      </c>
    </row>
    <row r="13" s="116" customFormat="1" ht="24.95" customHeight="1" spans="1:2">
      <c r="A13" s="129" t="s">
        <v>1302</v>
      </c>
      <c r="B13" s="126"/>
    </row>
    <row r="14" s="116" customFormat="1" ht="24.95" customHeight="1" spans="1:2">
      <c r="A14" s="130" t="s">
        <v>1303</v>
      </c>
      <c r="B14" s="126"/>
    </row>
    <row r="15" s="116" customFormat="1" ht="24.95" customHeight="1" spans="1:2">
      <c r="A15" s="131" t="s">
        <v>1304</v>
      </c>
      <c r="B15" s="126">
        <v>15000</v>
      </c>
    </row>
    <row r="16" s="116" customFormat="1" ht="24.95" customHeight="1" spans="1:2">
      <c r="A16" s="128" t="s">
        <v>1305</v>
      </c>
      <c r="B16" s="126">
        <v>15000</v>
      </c>
    </row>
    <row r="17" s="116" customFormat="1" ht="24.95" customHeight="1" spans="1:2">
      <c r="A17" s="131" t="s">
        <v>1306</v>
      </c>
      <c r="B17" s="126">
        <v>9000</v>
      </c>
    </row>
    <row r="18" s="116" customFormat="1" ht="24.95" customHeight="1" spans="1:2">
      <c r="A18" s="25" t="s">
        <v>1307</v>
      </c>
      <c r="B18" s="126">
        <v>9000</v>
      </c>
    </row>
    <row r="19" s="116" customFormat="1" ht="24.95" customHeight="1" spans="1:2">
      <c r="A19" s="125" t="s">
        <v>1308</v>
      </c>
      <c r="B19" s="126"/>
    </row>
    <row r="20" s="116" customFormat="1" ht="24.95" customHeight="1" spans="1:2">
      <c r="A20" s="125" t="s">
        <v>1309</v>
      </c>
      <c r="B20" s="126"/>
    </row>
    <row r="21" s="116" customFormat="1" ht="24.95" customHeight="1" spans="1:2">
      <c r="A21" s="125" t="s">
        <v>1310</v>
      </c>
      <c r="B21" s="132"/>
    </row>
    <row r="22" s="116" customFormat="1" ht="24.95" customHeight="1" spans="1:2">
      <c r="A22" s="125" t="s">
        <v>1311</v>
      </c>
      <c r="B22" s="126"/>
    </row>
    <row r="23" s="116" customFormat="1" ht="24.95" customHeight="1" spans="1:2">
      <c r="A23" s="125" t="s">
        <v>1312</v>
      </c>
      <c r="B23" s="126"/>
    </row>
    <row r="24" s="116" customFormat="1" ht="24.95" customHeight="1" spans="1:2">
      <c r="A24" s="131"/>
      <c r="B24" s="126"/>
    </row>
    <row r="25" s="116" customFormat="1" ht="24.95" customHeight="1" spans="1:2">
      <c r="A25" s="131" t="s">
        <v>1313</v>
      </c>
      <c r="B25" s="126">
        <f>SUM(B6:B8,B19:B23)</f>
        <v>574000</v>
      </c>
    </row>
    <row r="26" s="116" customFormat="1" ht="24.95" customHeight="1" spans="1:2">
      <c r="A26" s="132" t="s">
        <v>1314</v>
      </c>
      <c r="B26" s="132">
        <v>150000</v>
      </c>
    </row>
    <row r="27" s="116" customFormat="1" ht="24.95" customHeight="1" spans="1:2">
      <c r="A27" s="131" t="s">
        <v>1315</v>
      </c>
      <c r="B27" s="132"/>
    </row>
    <row r="28" s="116" customFormat="1" ht="24.95" customHeight="1" spans="1:2">
      <c r="A28" s="132" t="s">
        <v>54</v>
      </c>
      <c r="B28" s="132">
        <v>226000</v>
      </c>
    </row>
    <row r="29" s="116" customFormat="1" ht="24.95" customHeight="1" spans="1:2">
      <c r="A29" s="131" t="s">
        <v>1316</v>
      </c>
      <c r="B29" s="131"/>
    </row>
    <row r="30" s="116" customFormat="1" ht="24.95" customHeight="1" spans="1:2">
      <c r="A30" s="131" t="s">
        <v>1317</v>
      </c>
      <c r="B30" s="133">
        <v>32000</v>
      </c>
    </row>
    <row r="31" s="116" customFormat="1" ht="24.95" customHeight="1" spans="1:2">
      <c r="A31" s="134" t="s">
        <v>1318</v>
      </c>
      <c r="B31" s="135">
        <f>B8+B26+B28+B30</f>
        <v>982000</v>
      </c>
    </row>
    <row r="32" s="116" customFormat="1" ht="24.95" customHeight="1" spans="1:2">
      <c r="A32" s="117"/>
      <c r="B32" s="117"/>
    </row>
    <row r="33" s="116" customFormat="1" ht="24.95" customHeight="1" spans="1:2">
      <c r="A33" s="117"/>
      <c r="B33" s="117"/>
    </row>
    <row r="34" s="116" customFormat="1" ht="23.25" customHeight="1" spans="1:2">
      <c r="A34" s="117"/>
      <c r="B34" s="117"/>
    </row>
    <row r="35" s="116" customFormat="1" ht="24.95" customHeight="1" spans="1:2">
      <c r="A35" s="117"/>
      <c r="B35" s="117"/>
    </row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</sheetData>
  <mergeCells count="1">
    <mergeCell ref="A2:B2"/>
  </mergeCells>
  <printOptions horizontalCentered="1"/>
  <pageMargins left="0.59" right="0.47" top="0.37" bottom="0.72" header="0.67" footer="0.47"/>
  <pageSetup paperSize="9" firstPageNumber="44" orientation="portrait" useFirstPageNumber="1" horizontalDpi="600" verticalDpi="600"/>
  <headerFooter alignWithMargins="0" scaleWithDoc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showZeros="0" workbookViewId="0">
      <selection activeCell="B9" sqref="B9"/>
    </sheetView>
  </sheetViews>
  <sheetFormatPr defaultColWidth="9" defaultRowHeight="14.25" outlineLevelCol="3"/>
  <cols>
    <col min="1" max="1" width="42.125" style="1" customWidth="1"/>
    <col min="2" max="2" width="27.75" style="1" customWidth="1"/>
    <col min="3" max="3" width="9" style="1" customWidth="1"/>
    <col min="4" max="4" width="23.625" style="1" customWidth="1"/>
    <col min="5" max="5" width="9.375" style="1" customWidth="1"/>
    <col min="6" max="252" width="9" style="1"/>
    <col min="253" max="253" width="27.5" style="1" customWidth="1"/>
    <col min="254" max="254" width="6.75" style="1" customWidth="1"/>
    <col min="255" max="255" width="7.125" style="1" customWidth="1"/>
    <col min="256" max="256" width="28.375" style="1" customWidth="1"/>
    <col min="257" max="257" width="7.125" style="1" customWidth="1"/>
    <col min="258" max="258" width="7.375" style="1" customWidth="1"/>
    <col min="259" max="260" width="9" style="1" hidden="1" customWidth="1"/>
    <col min="261" max="261" width="9.375" style="1" customWidth="1"/>
    <col min="262" max="508" width="9" style="1"/>
    <col min="509" max="509" width="27.5" style="1" customWidth="1"/>
    <col min="510" max="510" width="6.75" style="1" customWidth="1"/>
    <col min="511" max="511" width="7.125" style="1" customWidth="1"/>
    <col min="512" max="512" width="28.375" style="1" customWidth="1"/>
    <col min="513" max="513" width="7.125" style="1" customWidth="1"/>
    <col min="514" max="514" width="7.375" style="1" customWidth="1"/>
    <col min="515" max="516" width="9" style="1" hidden="1" customWidth="1"/>
    <col min="517" max="517" width="9.375" style="1" customWidth="1"/>
    <col min="518" max="764" width="9" style="1"/>
    <col min="765" max="765" width="27.5" style="1" customWidth="1"/>
    <col min="766" max="766" width="6.75" style="1" customWidth="1"/>
    <col min="767" max="767" width="7.125" style="1" customWidth="1"/>
    <col min="768" max="768" width="28.375" style="1" customWidth="1"/>
    <col min="769" max="769" width="7.125" style="1" customWidth="1"/>
    <col min="770" max="770" width="7.375" style="1" customWidth="1"/>
    <col min="771" max="772" width="9" style="1" hidden="1" customWidth="1"/>
    <col min="773" max="773" width="9.375" style="1" customWidth="1"/>
    <col min="774" max="1020" width="9" style="1"/>
    <col min="1021" max="1021" width="27.5" style="1" customWidth="1"/>
    <col min="1022" max="1022" width="6.75" style="1" customWidth="1"/>
    <col min="1023" max="1023" width="7.125" style="1" customWidth="1"/>
    <col min="1024" max="1024" width="28.375" style="1" customWidth="1"/>
    <col min="1025" max="1025" width="7.125" style="1" customWidth="1"/>
    <col min="1026" max="1026" width="7.375" style="1" customWidth="1"/>
    <col min="1027" max="1028" width="9" style="1" hidden="1" customWidth="1"/>
    <col min="1029" max="1029" width="9.375" style="1" customWidth="1"/>
    <col min="1030" max="1276" width="9" style="1"/>
    <col min="1277" max="1277" width="27.5" style="1" customWidth="1"/>
    <col min="1278" max="1278" width="6.75" style="1" customWidth="1"/>
    <col min="1279" max="1279" width="7.125" style="1" customWidth="1"/>
    <col min="1280" max="1280" width="28.375" style="1" customWidth="1"/>
    <col min="1281" max="1281" width="7.125" style="1" customWidth="1"/>
    <col min="1282" max="1282" width="7.375" style="1" customWidth="1"/>
    <col min="1283" max="1284" width="9" style="1" hidden="1" customWidth="1"/>
    <col min="1285" max="1285" width="9.375" style="1" customWidth="1"/>
    <col min="1286" max="1532" width="9" style="1"/>
    <col min="1533" max="1533" width="27.5" style="1" customWidth="1"/>
    <col min="1534" max="1534" width="6.75" style="1" customWidth="1"/>
    <col min="1535" max="1535" width="7.125" style="1" customWidth="1"/>
    <col min="1536" max="1536" width="28.375" style="1" customWidth="1"/>
    <col min="1537" max="1537" width="7.125" style="1" customWidth="1"/>
    <col min="1538" max="1538" width="7.375" style="1" customWidth="1"/>
    <col min="1539" max="1540" width="9" style="1" hidden="1" customWidth="1"/>
    <col min="1541" max="1541" width="9.375" style="1" customWidth="1"/>
    <col min="1542" max="1788" width="9" style="1"/>
    <col min="1789" max="1789" width="27.5" style="1" customWidth="1"/>
    <col min="1790" max="1790" width="6.75" style="1" customWidth="1"/>
    <col min="1791" max="1791" width="7.125" style="1" customWidth="1"/>
    <col min="1792" max="1792" width="28.375" style="1" customWidth="1"/>
    <col min="1793" max="1793" width="7.125" style="1" customWidth="1"/>
    <col min="1794" max="1794" width="7.375" style="1" customWidth="1"/>
    <col min="1795" max="1796" width="9" style="1" hidden="1" customWidth="1"/>
    <col min="1797" max="1797" width="9.375" style="1" customWidth="1"/>
    <col min="1798" max="2044" width="9" style="1"/>
    <col min="2045" max="2045" width="27.5" style="1" customWidth="1"/>
    <col min="2046" max="2046" width="6.75" style="1" customWidth="1"/>
    <col min="2047" max="2047" width="7.125" style="1" customWidth="1"/>
    <col min="2048" max="2048" width="28.375" style="1" customWidth="1"/>
    <col min="2049" max="2049" width="7.125" style="1" customWidth="1"/>
    <col min="2050" max="2050" width="7.375" style="1" customWidth="1"/>
    <col min="2051" max="2052" width="9" style="1" hidden="1" customWidth="1"/>
    <col min="2053" max="2053" width="9.375" style="1" customWidth="1"/>
    <col min="2054" max="2300" width="9" style="1"/>
    <col min="2301" max="2301" width="27.5" style="1" customWidth="1"/>
    <col min="2302" max="2302" width="6.75" style="1" customWidth="1"/>
    <col min="2303" max="2303" width="7.125" style="1" customWidth="1"/>
    <col min="2304" max="2304" width="28.375" style="1" customWidth="1"/>
    <col min="2305" max="2305" width="7.125" style="1" customWidth="1"/>
    <col min="2306" max="2306" width="7.375" style="1" customWidth="1"/>
    <col min="2307" max="2308" width="9" style="1" hidden="1" customWidth="1"/>
    <col min="2309" max="2309" width="9.375" style="1" customWidth="1"/>
    <col min="2310" max="2556" width="9" style="1"/>
    <col min="2557" max="2557" width="27.5" style="1" customWidth="1"/>
    <col min="2558" max="2558" width="6.75" style="1" customWidth="1"/>
    <col min="2559" max="2559" width="7.125" style="1" customWidth="1"/>
    <col min="2560" max="2560" width="28.375" style="1" customWidth="1"/>
    <col min="2561" max="2561" width="7.125" style="1" customWidth="1"/>
    <col min="2562" max="2562" width="7.375" style="1" customWidth="1"/>
    <col min="2563" max="2564" width="9" style="1" hidden="1" customWidth="1"/>
    <col min="2565" max="2565" width="9.375" style="1" customWidth="1"/>
    <col min="2566" max="2812" width="9" style="1"/>
    <col min="2813" max="2813" width="27.5" style="1" customWidth="1"/>
    <col min="2814" max="2814" width="6.75" style="1" customWidth="1"/>
    <col min="2815" max="2815" width="7.125" style="1" customWidth="1"/>
    <col min="2816" max="2816" width="28.375" style="1" customWidth="1"/>
    <col min="2817" max="2817" width="7.125" style="1" customWidth="1"/>
    <col min="2818" max="2818" width="7.375" style="1" customWidth="1"/>
    <col min="2819" max="2820" width="9" style="1" hidden="1" customWidth="1"/>
    <col min="2821" max="2821" width="9.375" style="1" customWidth="1"/>
    <col min="2822" max="3068" width="9" style="1"/>
    <col min="3069" max="3069" width="27.5" style="1" customWidth="1"/>
    <col min="3070" max="3070" width="6.75" style="1" customWidth="1"/>
    <col min="3071" max="3071" width="7.125" style="1" customWidth="1"/>
    <col min="3072" max="3072" width="28.375" style="1" customWidth="1"/>
    <col min="3073" max="3073" width="7.125" style="1" customWidth="1"/>
    <col min="3074" max="3074" width="7.375" style="1" customWidth="1"/>
    <col min="3075" max="3076" width="9" style="1" hidden="1" customWidth="1"/>
    <col min="3077" max="3077" width="9.375" style="1" customWidth="1"/>
    <col min="3078" max="3324" width="9" style="1"/>
    <col min="3325" max="3325" width="27.5" style="1" customWidth="1"/>
    <col min="3326" max="3326" width="6.75" style="1" customWidth="1"/>
    <col min="3327" max="3327" width="7.125" style="1" customWidth="1"/>
    <col min="3328" max="3328" width="28.375" style="1" customWidth="1"/>
    <col min="3329" max="3329" width="7.125" style="1" customWidth="1"/>
    <col min="3330" max="3330" width="7.375" style="1" customWidth="1"/>
    <col min="3331" max="3332" width="9" style="1" hidden="1" customWidth="1"/>
    <col min="3333" max="3333" width="9.375" style="1" customWidth="1"/>
    <col min="3334" max="3580" width="9" style="1"/>
    <col min="3581" max="3581" width="27.5" style="1" customWidth="1"/>
    <col min="3582" max="3582" width="6.75" style="1" customWidth="1"/>
    <col min="3583" max="3583" width="7.125" style="1" customWidth="1"/>
    <col min="3584" max="3584" width="28.375" style="1" customWidth="1"/>
    <col min="3585" max="3585" width="7.125" style="1" customWidth="1"/>
    <col min="3586" max="3586" width="7.375" style="1" customWidth="1"/>
    <col min="3587" max="3588" width="9" style="1" hidden="1" customWidth="1"/>
    <col min="3589" max="3589" width="9.375" style="1" customWidth="1"/>
    <col min="3590" max="3836" width="9" style="1"/>
    <col min="3837" max="3837" width="27.5" style="1" customWidth="1"/>
    <col min="3838" max="3838" width="6.75" style="1" customWidth="1"/>
    <col min="3839" max="3839" width="7.125" style="1" customWidth="1"/>
    <col min="3840" max="3840" width="28.375" style="1" customWidth="1"/>
    <col min="3841" max="3841" width="7.125" style="1" customWidth="1"/>
    <col min="3842" max="3842" width="7.375" style="1" customWidth="1"/>
    <col min="3843" max="3844" width="9" style="1" hidden="1" customWidth="1"/>
    <col min="3845" max="3845" width="9.375" style="1" customWidth="1"/>
    <col min="3846" max="4092" width="9" style="1"/>
    <col min="4093" max="4093" width="27.5" style="1" customWidth="1"/>
    <col min="4094" max="4094" width="6.75" style="1" customWidth="1"/>
    <col min="4095" max="4095" width="7.125" style="1" customWidth="1"/>
    <col min="4096" max="4096" width="28.375" style="1" customWidth="1"/>
    <col min="4097" max="4097" width="7.125" style="1" customWidth="1"/>
    <col min="4098" max="4098" width="7.375" style="1" customWidth="1"/>
    <col min="4099" max="4100" width="9" style="1" hidden="1" customWidth="1"/>
    <col min="4101" max="4101" width="9.375" style="1" customWidth="1"/>
    <col min="4102" max="4348" width="9" style="1"/>
    <col min="4349" max="4349" width="27.5" style="1" customWidth="1"/>
    <col min="4350" max="4350" width="6.75" style="1" customWidth="1"/>
    <col min="4351" max="4351" width="7.125" style="1" customWidth="1"/>
    <col min="4352" max="4352" width="28.375" style="1" customWidth="1"/>
    <col min="4353" max="4353" width="7.125" style="1" customWidth="1"/>
    <col min="4354" max="4354" width="7.375" style="1" customWidth="1"/>
    <col min="4355" max="4356" width="9" style="1" hidden="1" customWidth="1"/>
    <col min="4357" max="4357" width="9.375" style="1" customWidth="1"/>
    <col min="4358" max="4604" width="9" style="1"/>
    <col min="4605" max="4605" width="27.5" style="1" customWidth="1"/>
    <col min="4606" max="4606" width="6.75" style="1" customWidth="1"/>
    <col min="4607" max="4607" width="7.125" style="1" customWidth="1"/>
    <col min="4608" max="4608" width="28.375" style="1" customWidth="1"/>
    <col min="4609" max="4609" width="7.125" style="1" customWidth="1"/>
    <col min="4610" max="4610" width="7.375" style="1" customWidth="1"/>
    <col min="4611" max="4612" width="9" style="1" hidden="1" customWidth="1"/>
    <col min="4613" max="4613" width="9.375" style="1" customWidth="1"/>
    <col min="4614" max="4860" width="9" style="1"/>
    <col min="4861" max="4861" width="27.5" style="1" customWidth="1"/>
    <col min="4862" max="4862" width="6.75" style="1" customWidth="1"/>
    <col min="4863" max="4863" width="7.125" style="1" customWidth="1"/>
    <col min="4864" max="4864" width="28.375" style="1" customWidth="1"/>
    <col min="4865" max="4865" width="7.125" style="1" customWidth="1"/>
    <col min="4866" max="4866" width="7.375" style="1" customWidth="1"/>
    <col min="4867" max="4868" width="9" style="1" hidden="1" customWidth="1"/>
    <col min="4869" max="4869" width="9.375" style="1" customWidth="1"/>
    <col min="4870" max="5116" width="9" style="1"/>
    <col min="5117" max="5117" width="27.5" style="1" customWidth="1"/>
    <col min="5118" max="5118" width="6.75" style="1" customWidth="1"/>
    <col min="5119" max="5119" width="7.125" style="1" customWidth="1"/>
    <col min="5120" max="5120" width="28.375" style="1" customWidth="1"/>
    <col min="5121" max="5121" width="7.125" style="1" customWidth="1"/>
    <col min="5122" max="5122" width="7.375" style="1" customWidth="1"/>
    <col min="5123" max="5124" width="9" style="1" hidden="1" customWidth="1"/>
    <col min="5125" max="5125" width="9.375" style="1" customWidth="1"/>
    <col min="5126" max="5372" width="9" style="1"/>
    <col min="5373" max="5373" width="27.5" style="1" customWidth="1"/>
    <col min="5374" max="5374" width="6.75" style="1" customWidth="1"/>
    <col min="5375" max="5375" width="7.125" style="1" customWidth="1"/>
    <col min="5376" max="5376" width="28.375" style="1" customWidth="1"/>
    <col min="5377" max="5377" width="7.125" style="1" customWidth="1"/>
    <col min="5378" max="5378" width="7.375" style="1" customWidth="1"/>
    <col min="5379" max="5380" width="9" style="1" hidden="1" customWidth="1"/>
    <col min="5381" max="5381" width="9.375" style="1" customWidth="1"/>
    <col min="5382" max="5628" width="9" style="1"/>
    <col min="5629" max="5629" width="27.5" style="1" customWidth="1"/>
    <col min="5630" max="5630" width="6.75" style="1" customWidth="1"/>
    <col min="5631" max="5631" width="7.125" style="1" customWidth="1"/>
    <col min="5632" max="5632" width="28.375" style="1" customWidth="1"/>
    <col min="5633" max="5633" width="7.125" style="1" customWidth="1"/>
    <col min="5634" max="5634" width="7.375" style="1" customWidth="1"/>
    <col min="5635" max="5636" width="9" style="1" hidden="1" customWidth="1"/>
    <col min="5637" max="5637" width="9.375" style="1" customWidth="1"/>
    <col min="5638" max="5884" width="9" style="1"/>
    <col min="5885" max="5885" width="27.5" style="1" customWidth="1"/>
    <col min="5886" max="5886" width="6.75" style="1" customWidth="1"/>
    <col min="5887" max="5887" width="7.125" style="1" customWidth="1"/>
    <col min="5888" max="5888" width="28.375" style="1" customWidth="1"/>
    <col min="5889" max="5889" width="7.125" style="1" customWidth="1"/>
    <col min="5890" max="5890" width="7.375" style="1" customWidth="1"/>
    <col min="5891" max="5892" width="9" style="1" hidden="1" customWidth="1"/>
    <col min="5893" max="5893" width="9.375" style="1" customWidth="1"/>
    <col min="5894" max="6140" width="9" style="1"/>
    <col min="6141" max="6141" width="27.5" style="1" customWidth="1"/>
    <col min="6142" max="6142" width="6.75" style="1" customWidth="1"/>
    <col min="6143" max="6143" width="7.125" style="1" customWidth="1"/>
    <col min="6144" max="6144" width="28.375" style="1" customWidth="1"/>
    <col min="6145" max="6145" width="7.125" style="1" customWidth="1"/>
    <col min="6146" max="6146" width="7.375" style="1" customWidth="1"/>
    <col min="6147" max="6148" width="9" style="1" hidden="1" customWidth="1"/>
    <col min="6149" max="6149" width="9.375" style="1" customWidth="1"/>
    <col min="6150" max="6396" width="9" style="1"/>
    <col min="6397" max="6397" width="27.5" style="1" customWidth="1"/>
    <col min="6398" max="6398" width="6.75" style="1" customWidth="1"/>
    <col min="6399" max="6399" width="7.125" style="1" customWidth="1"/>
    <col min="6400" max="6400" width="28.375" style="1" customWidth="1"/>
    <col min="6401" max="6401" width="7.125" style="1" customWidth="1"/>
    <col min="6402" max="6402" width="7.375" style="1" customWidth="1"/>
    <col min="6403" max="6404" width="9" style="1" hidden="1" customWidth="1"/>
    <col min="6405" max="6405" width="9.375" style="1" customWidth="1"/>
    <col min="6406" max="6652" width="9" style="1"/>
    <col min="6653" max="6653" width="27.5" style="1" customWidth="1"/>
    <col min="6654" max="6654" width="6.75" style="1" customWidth="1"/>
    <col min="6655" max="6655" width="7.125" style="1" customWidth="1"/>
    <col min="6656" max="6656" width="28.375" style="1" customWidth="1"/>
    <col min="6657" max="6657" width="7.125" style="1" customWidth="1"/>
    <col min="6658" max="6658" width="7.375" style="1" customWidth="1"/>
    <col min="6659" max="6660" width="9" style="1" hidden="1" customWidth="1"/>
    <col min="6661" max="6661" width="9.375" style="1" customWidth="1"/>
    <col min="6662" max="6908" width="9" style="1"/>
    <col min="6909" max="6909" width="27.5" style="1" customWidth="1"/>
    <col min="6910" max="6910" width="6.75" style="1" customWidth="1"/>
    <col min="6911" max="6911" width="7.125" style="1" customWidth="1"/>
    <col min="6912" max="6912" width="28.375" style="1" customWidth="1"/>
    <col min="6913" max="6913" width="7.125" style="1" customWidth="1"/>
    <col min="6914" max="6914" width="7.375" style="1" customWidth="1"/>
    <col min="6915" max="6916" width="9" style="1" hidden="1" customWidth="1"/>
    <col min="6917" max="6917" width="9.375" style="1" customWidth="1"/>
    <col min="6918" max="7164" width="9" style="1"/>
    <col min="7165" max="7165" width="27.5" style="1" customWidth="1"/>
    <col min="7166" max="7166" width="6.75" style="1" customWidth="1"/>
    <col min="7167" max="7167" width="7.125" style="1" customWidth="1"/>
    <col min="7168" max="7168" width="28.375" style="1" customWidth="1"/>
    <col min="7169" max="7169" width="7.125" style="1" customWidth="1"/>
    <col min="7170" max="7170" width="7.375" style="1" customWidth="1"/>
    <col min="7171" max="7172" width="9" style="1" hidden="1" customWidth="1"/>
    <col min="7173" max="7173" width="9.375" style="1" customWidth="1"/>
    <col min="7174" max="7420" width="9" style="1"/>
    <col min="7421" max="7421" width="27.5" style="1" customWidth="1"/>
    <col min="7422" max="7422" width="6.75" style="1" customWidth="1"/>
    <col min="7423" max="7423" width="7.125" style="1" customWidth="1"/>
    <col min="7424" max="7424" width="28.375" style="1" customWidth="1"/>
    <col min="7425" max="7425" width="7.125" style="1" customWidth="1"/>
    <col min="7426" max="7426" width="7.375" style="1" customWidth="1"/>
    <col min="7427" max="7428" width="9" style="1" hidden="1" customWidth="1"/>
    <col min="7429" max="7429" width="9.375" style="1" customWidth="1"/>
    <col min="7430" max="7676" width="9" style="1"/>
    <col min="7677" max="7677" width="27.5" style="1" customWidth="1"/>
    <col min="7678" max="7678" width="6.75" style="1" customWidth="1"/>
    <col min="7679" max="7679" width="7.125" style="1" customWidth="1"/>
    <col min="7680" max="7680" width="28.375" style="1" customWidth="1"/>
    <col min="7681" max="7681" width="7.125" style="1" customWidth="1"/>
    <col min="7682" max="7682" width="7.375" style="1" customWidth="1"/>
    <col min="7683" max="7684" width="9" style="1" hidden="1" customWidth="1"/>
    <col min="7685" max="7685" width="9.375" style="1" customWidth="1"/>
    <col min="7686" max="7932" width="9" style="1"/>
    <col min="7933" max="7933" width="27.5" style="1" customWidth="1"/>
    <col min="7934" max="7934" width="6.75" style="1" customWidth="1"/>
    <col min="7935" max="7935" width="7.125" style="1" customWidth="1"/>
    <col min="7936" max="7936" width="28.375" style="1" customWidth="1"/>
    <col min="7937" max="7937" width="7.125" style="1" customWidth="1"/>
    <col min="7938" max="7938" width="7.375" style="1" customWidth="1"/>
    <col min="7939" max="7940" width="9" style="1" hidden="1" customWidth="1"/>
    <col min="7941" max="7941" width="9.375" style="1" customWidth="1"/>
    <col min="7942" max="8188" width="9" style="1"/>
    <col min="8189" max="8189" width="27.5" style="1" customWidth="1"/>
    <col min="8190" max="8190" width="6.75" style="1" customWidth="1"/>
    <col min="8191" max="8191" width="7.125" style="1" customWidth="1"/>
    <col min="8192" max="8192" width="28.375" style="1" customWidth="1"/>
    <col min="8193" max="8193" width="7.125" style="1" customWidth="1"/>
    <col min="8194" max="8194" width="7.375" style="1" customWidth="1"/>
    <col min="8195" max="8196" width="9" style="1" hidden="1" customWidth="1"/>
    <col min="8197" max="8197" width="9.375" style="1" customWidth="1"/>
    <col min="8198" max="8444" width="9" style="1"/>
    <col min="8445" max="8445" width="27.5" style="1" customWidth="1"/>
    <col min="8446" max="8446" width="6.75" style="1" customWidth="1"/>
    <col min="8447" max="8447" width="7.125" style="1" customWidth="1"/>
    <col min="8448" max="8448" width="28.375" style="1" customWidth="1"/>
    <col min="8449" max="8449" width="7.125" style="1" customWidth="1"/>
    <col min="8450" max="8450" width="7.375" style="1" customWidth="1"/>
    <col min="8451" max="8452" width="9" style="1" hidden="1" customWidth="1"/>
    <col min="8453" max="8453" width="9.375" style="1" customWidth="1"/>
    <col min="8454" max="8700" width="9" style="1"/>
    <col min="8701" max="8701" width="27.5" style="1" customWidth="1"/>
    <col min="8702" max="8702" width="6.75" style="1" customWidth="1"/>
    <col min="8703" max="8703" width="7.125" style="1" customWidth="1"/>
    <col min="8704" max="8704" width="28.375" style="1" customWidth="1"/>
    <col min="8705" max="8705" width="7.125" style="1" customWidth="1"/>
    <col min="8706" max="8706" width="7.375" style="1" customWidth="1"/>
    <col min="8707" max="8708" width="9" style="1" hidden="1" customWidth="1"/>
    <col min="8709" max="8709" width="9.375" style="1" customWidth="1"/>
    <col min="8710" max="8956" width="9" style="1"/>
    <col min="8957" max="8957" width="27.5" style="1" customWidth="1"/>
    <col min="8958" max="8958" width="6.75" style="1" customWidth="1"/>
    <col min="8959" max="8959" width="7.125" style="1" customWidth="1"/>
    <col min="8960" max="8960" width="28.375" style="1" customWidth="1"/>
    <col min="8961" max="8961" width="7.125" style="1" customWidth="1"/>
    <col min="8962" max="8962" width="7.375" style="1" customWidth="1"/>
    <col min="8963" max="8964" width="9" style="1" hidden="1" customWidth="1"/>
    <col min="8965" max="8965" width="9.375" style="1" customWidth="1"/>
    <col min="8966" max="9212" width="9" style="1"/>
    <col min="9213" max="9213" width="27.5" style="1" customWidth="1"/>
    <col min="9214" max="9214" width="6.75" style="1" customWidth="1"/>
    <col min="9215" max="9215" width="7.125" style="1" customWidth="1"/>
    <col min="9216" max="9216" width="28.375" style="1" customWidth="1"/>
    <col min="9217" max="9217" width="7.125" style="1" customWidth="1"/>
    <col min="9218" max="9218" width="7.375" style="1" customWidth="1"/>
    <col min="9219" max="9220" width="9" style="1" hidden="1" customWidth="1"/>
    <col min="9221" max="9221" width="9.375" style="1" customWidth="1"/>
    <col min="9222" max="9468" width="9" style="1"/>
    <col min="9469" max="9469" width="27.5" style="1" customWidth="1"/>
    <col min="9470" max="9470" width="6.75" style="1" customWidth="1"/>
    <col min="9471" max="9471" width="7.125" style="1" customWidth="1"/>
    <col min="9472" max="9472" width="28.375" style="1" customWidth="1"/>
    <col min="9473" max="9473" width="7.125" style="1" customWidth="1"/>
    <col min="9474" max="9474" width="7.375" style="1" customWidth="1"/>
    <col min="9475" max="9476" width="9" style="1" hidden="1" customWidth="1"/>
    <col min="9477" max="9477" width="9.375" style="1" customWidth="1"/>
    <col min="9478" max="9724" width="9" style="1"/>
    <col min="9725" max="9725" width="27.5" style="1" customWidth="1"/>
    <col min="9726" max="9726" width="6.75" style="1" customWidth="1"/>
    <col min="9727" max="9727" width="7.125" style="1" customWidth="1"/>
    <col min="9728" max="9728" width="28.375" style="1" customWidth="1"/>
    <col min="9729" max="9729" width="7.125" style="1" customWidth="1"/>
    <col min="9730" max="9730" width="7.375" style="1" customWidth="1"/>
    <col min="9731" max="9732" width="9" style="1" hidden="1" customWidth="1"/>
    <col min="9733" max="9733" width="9.375" style="1" customWidth="1"/>
    <col min="9734" max="9980" width="9" style="1"/>
    <col min="9981" max="9981" width="27.5" style="1" customWidth="1"/>
    <col min="9982" max="9982" width="6.75" style="1" customWidth="1"/>
    <col min="9983" max="9983" width="7.125" style="1" customWidth="1"/>
    <col min="9984" max="9984" width="28.375" style="1" customWidth="1"/>
    <col min="9985" max="9985" width="7.125" style="1" customWidth="1"/>
    <col min="9986" max="9986" width="7.375" style="1" customWidth="1"/>
    <col min="9987" max="9988" width="9" style="1" hidden="1" customWidth="1"/>
    <col min="9989" max="9989" width="9.375" style="1" customWidth="1"/>
    <col min="9990" max="10236" width="9" style="1"/>
    <col min="10237" max="10237" width="27.5" style="1" customWidth="1"/>
    <col min="10238" max="10238" width="6.75" style="1" customWidth="1"/>
    <col min="10239" max="10239" width="7.125" style="1" customWidth="1"/>
    <col min="10240" max="10240" width="28.375" style="1" customWidth="1"/>
    <col min="10241" max="10241" width="7.125" style="1" customWidth="1"/>
    <col min="10242" max="10242" width="7.375" style="1" customWidth="1"/>
    <col min="10243" max="10244" width="9" style="1" hidden="1" customWidth="1"/>
    <col min="10245" max="10245" width="9.375" style="1" customWidth="1"/>
    <col min="10246" max="10492" width="9" style="1"/>
    <col min="10493" max="10493" width="27.5" style="1" customWidth="1"/>
    <col min="10494" max="10494" width="6.75" style="1" customWidth="1"/>
    <col min="10495" max="10495" width="7.125" style="1" customWidth="1"/>
    <col min="10496" max="10496" width="28.375" style="1" customWidth="1"/>
    <col min="10497" max="10497" width="7.125" style="1" customWidth="1"/>
    <col min="10498" max="10498" width="7.375" style="1" customWidth="1"/>
    <col min="10499" max="10500" width="9" style="1" hidden="1" customWidth="1"/>
    <col min="10501" max="10501" width="9.375" style="1" customWidth="1"/>
    <col min="10502" max="10748" width="9" style="1"/>
    <col min="10749" max="10749" width="27.5" style="1" customWidth="1"/>
    <col min="10750" max="10750" width="6.75" style="1" customWidth="1"/>
    <col min="10751" max="10751" width="7.125" style="1" customWidth="1"/>
    <col min="10752" max="10752" width="28.375" style="1" customWidth="1"/>
    <col min="10753" max="10753" width="7.125" style="1" customWidth="1"/>
    <col min="10754" max="10754" width="7.375" style="1" customWidth="1"/>
    <col min="10755" max="10756" width="9" style="1" hidden="1" customWidth="1"/>
    <col min="10757" max="10757" width="9.375" style="1" customWidth="1"/>
    <col min="10758" max="11004" width="9" style="1"/>
    <col min="11005" max="11005" width="27.5" style="1" customWidth="1"/>
    <col min="11006" max="11006" width="6.75" style="1" customWidth="1"/>
    <col min="11007" max="11007" width="7.125" style="1" customWidth="1"/>
    <col min="11008" max="11008" width="28.375" style="1" customWidth="1"/>
    <col min="11009" max="11009" width="7.125" style="1" customWidth="1"/>
    <col min="11010" max="11010" width="7.375" style="1" customWidth="1"/>
    <col min="11011" max="11012" width="9" style="1" hidden="1" customWidth="1"/>
    <col min="11013" max="11013" width="9.375" style="1" customWidth="1"/>
    <col min="11014" max="11260" width="9" style="1"/>
    <col min="11261" max="11261" width="27.5" style="1" customWidth="1"/>
    <col min="11262" max="11262" width="6.75" style="1" customWidth="1"/>
    <col min="11263" max="11263" width="7.125" style="1" customWidth="1"/>
    <col min="11264" max="11264" width="28.375" style="1" customWidth="1"/>
    <col min="11265" max="11265" width="7.125" style="1" customWidth="1"/>
    <col min="11266" max="11266" width="7.375" style="1" customWidth="1"/>
    <col min="11267" max="11268" width="9" style="1" hidden="1" customWidth="1"/>
    <col min="11269" max="11269" width="9.375" style="1" customWidth="1"/>
    <col min="11270" max="11516" width="9" style="1"/>
    <col min="11517" max="11517" width="27.5" style="1" customWidth="1"/>
    <col min="11518" max="11518" width="6.75" style="1" customWidth="1"/>
    <col min="11519" max="11519" width="7.125" style="1" customWidth="1"/>
    <col min="11520" max="11520" width="28.375" style="1" customWidth="1"/>
    <col min="11521" max="11521" width="7.125" style="1" customWidth="1"/>
    <col min="11522" max="11522" width="7.375" style="1" customWidth="1"/>
    <col min="11523" max="11524" width="9" style="1" hidden="1" customWidth="1"/>
    <col min="11525" max="11525" width="9.375" style="1" customWidth="1"/>
    <col min="11526" max="11772" width="9" style="1"/>
    <col min="11773" max="11773" width="27.5" style="1" customWidth="1"/>
    <col min="11774" max="11774" width="6.75" style="1" customWidth="1"/>
    <col min="11775" max="11775" width="7.125" style="1" customWidth="1"/>
    <col min="11776" max="11776" width="28.375" style="1" customWidth="1"/>
    <col min="11777" max="11777" width="7.125" style="1" customWidth="1"/>
    <col min="11778" max="11778" width="7.375" style="1" customWidth="1"/>
    <col min="11779" max="11780" width="9" style="1" hidden="1" customWidth="1"/>
    <col min="11781" max="11781" width="9.375" style="1" customWidth="1"/>
    <col min="11782" max="12028" width="9" style="1"/>
    <col min="12029" max="12029" width="27.5" style="1" customWidth="1"/>
    <col min="12030" max="12030" width="6.75" style="1" customWidth="1"/>
    <col min="12031" max="12031" width="7.125" style="1" customWidth="1"/>
    <col min="12032" max="12032" width="28.375" style="1" customWidth="1"/>
    <col min="12033" max="12033" width="7.125" style="1" customWidth="1"/>
    <col min="12034" max="12034" width="7.375" style="1" customWidth="1"/>
    <col min="12035" max="12036" width="9" style="1" hidden="1" customWidth="1"/>
    <col min="12037" max="12037" width="9.375" style="1" customWidth="1"/>
    <col min="12038" max="12284" width="9" style="1"/>
    <col min="12285" max="12285" width="27.5" style="1" customWidth="1"/>
    <col min="12286" max="12286" width="6.75" style="1" customWidth="1"/>
    <col min="12287" max="12287" width="7.125" style="1" customWidth="1"/>
    <col min="12288" max="12288" width="28.375" style="1" customWidth="1"/>
    <col min="12289" max="12289" width="7.125" style="1" customWidth="1"/>
    <col min="12290" max="12290" width="7.375" style="1" customWidth="1"/>
    <col min="12291" max="12292" width="9" style="1" hidden="1" customWidth="1"/>
    <col min="12293" max="12293" width="9.375" style="1" customWidth="1"/>
    <col min="12294" max="12540" width="9" style="1"/>
    <col min="12541" max="12541" width="27.5" style="1" customWidth="1"/>
    <col min="12542" max="12542" width="6.75" style="1" customWidth="1"/>
    <col min="12543" max="12543" width="7.125" style="1" customWidth="1"/>
    <col min="12544" max="12544" width="28.375" style="1" customWidth="1"/>
    <col min="12545" max="12545" width="7.125" style="1" customWidth="1"/>
    <col min="12546" max="12546" width="7.375" style="1" customWidth="1"/>
    <col min="12547" max="12548" width="9" style="1" hidden="1" customWidth="1"/>
    <col min="12549" max="12549" width="9.375" style="1" customWidth="1"/>
    <col min="12550" max="12796" width="9" style="1"/>
    <col min="12797" max="12797" width="27.5" style="1" customWidth="1"/>
    <col min="12798" max="12798" width="6.75" style="1" customWidth="1"/>
    <col min="12799" max="12799" width="7.125" style="1" customWidth="1"/>
    <col min="12800" max="12800" width="28.375" style="1" customWidth="1"/>
    <col min="12801" max="12801" width="7.125" style="1" customWidth="1"/>
    <col min="12802" max="12802" width="7.375" style="1" customWidth="1"/>
    <col min="12803" max="12804" width="9" style="1" hidden="1" customWidth="1"/>
    <col min="12805" max="12805" width="9.375" style="1" customWidth="1"/>
    <col min="12806" max="13052" width="9" style="1"/>
    <col min="13053" max="13053" width="27.5" style="1" customWidth="1"/>
    <col min="13054" max="13054" width="6.75" style="1" customWidth="1"/>
    <col min="13055" max="13055" width="7.125" style="1" customWidth="1"/>
    <col min="13056" max="13056" width="28.375" style="1" customWidth="1"/>
    <col min="13057" max="13057" width="7.125" style="1" customWidth="1"/>
    <col min="13058" max="13058" width="7.375" style="1" customWidth="1"/>
    <col min="13059" max="13060" width="9" style="1" hidden="1" customWidth="1"/>
    <col min="13061" max="13061" width="9.375" style="1" customWidth="1"/>
    <col min="13062" max="13308" width="9" style="1"/>
    <col min="13309" max="13309" width="27.5" style="1" customWidth="1"/>
    <col min="13310" max="13310" width="6.75" style="1" customWidth="1"/>
    <col min="13311" max="13311" width="7.125" style="1" customWidth="1"/>
    <col min="13312" max="13312" width="28.375" style="1" customWidth="1"/>
    <col min="13313" max="13313" width="7.125" style="1" customWidth="1"/>
    <col min="13314" max="13314" width="7.375" style="1" customWidth="1"/>
    <col min="13315" max="13316" width="9" style="1" hidden="1" customWidth="1"/>
    <col min="13317" max="13317" width="9.375" style="1" customWidth="1"/>
    <col min="13318" max="13564" width="9" style="1"/>
    <col min="13565" max="13565" width="27.5" style="1" customWidth="1"/>
    <col min="13566" max="13566" width="6.75" style="1" customWidth="1"/>
    <col min="13567" max="13567" width="7.125" style="1" customWidth="1"/>
    <col min="13568" max="13568" width="28.375" style="1" customWidth="1"/>
    <col min="13569" max="13569" width="7.125" style="1" customWidth="1"/>
    <col min="13570" max="13570" width="7.375" style="1" customWidth="1"/>
    <col min="13571" max="13572" width="9" style="1" hidden="1" customWidth="1"/>
    <col min="13573" max="13573" width="9.375" style="1" customWidth="1"/>
    <col min="13574" max="13820" width="9" style="1"/>
    <col min="13821" max="13821" width="27.5" style="1" customWidth="1"/>
    <col min="13822" max="13822" width="6.75" style="1" customWidth="1"/>
    <col min="13823" max="13823" width="7.125" style="1" customWidth="1"/>
    <col min="13824" max="13824" width="28.375" style="1" customWidth="1"/>
    <col min="13825" max="13825" width="7.125" style="1" customWidth="1"/>
    <col min="13826" max="13826" width="7.375" style="1" customWidth="1"/>
    <col min="13827" max="13828" width="9" style="1" hidden="1" customWidth="1"/>
    <col min="13829" max="13829" width="9.375" style="1" customWidth="1"/>
    <col min="13830" max="14076" width="9" style="1"/>
    <col min="14077" max="14077" width="27.5" style="1" customWidth="1"/>
    <col min="14078" max="14078" width="6.75" style="1" customWidth="1"/>
    <col min="14079" max="14079" width="7.125" style="1" customWidth="1"/>
    <col min="14080" max="14080" width="28.375" style="1" customWidth="1"/>
    <col min="14081" max="14081" width="7.125" style="1" customWidth="1"/>
    <col min="14082" max="14082" width="7.375" style="1" customWidth="1"/>
    <col min="14083" max="14084" width="9" style="1" hidden="1" customWidth="1"/>
    <col min="14085" max="14085" width="9.375" style="1" customWidth="1"/>
    <col min="14086" max="14332" width="9" style="1"/>
    <col min="14333" max="14333" width="27.5" style="1" customWidth="1"/>
    <col min="14334" max="14334" width="6.75" style="1" customWidth="1"/>
    <col min="14335" max="14335" width="7.125" style="1" customWidth="1"/>
    <col min="14336" max="14336" width="28.375" style="1" customWidth="1"/>
    <col min="14337" max="14337" width="7.125" style="1" customWidth="1"/>
    <col min="14338" max="14338" width="7.375" style="1" customWidth="1"/>
    <col min="14339" max="14340" width="9" style="1" hidden="1" customWidth="1"/>
    <col min="14341" max="14341" width="9.375" style="1" customWidth="1"/>
    <col min="14342" max="14588" width="9" style="1"/>
    <col min="14589" max="14589" width="27.5" style="1" customWidth="1"/>
    <col min="14590" max="14590" width="6.75" style="1" customWidth="1"/>
    <col min="14591" max="14591" width="7.125" style="1" customWidth="1"/>
    <col min="14592" max="14592" width="28.375" style="1" customWidth="1"/>
    <col min="14593" max="14593" width="7.125" style="1" customWidth="1"/>
    <col min="14594" max="14594" width="7.375" style="1" customWidth="1"/>
    <col min="14595" max="14596" width="9" style="1" hidden="1" customWidth="1"/>
    <col min="14597" max="14597" width="9.375" style="1" customWidth="1"/>
    <col min="14598" max="14844" width="9" style="1"/>
    <col min="14845" max="14845" width="27.5" style="1" customWidth="1"/>
    <col min="14846" max="14846" width="6.75" style="1" customWidth="1"/>
    <col min="14847" max="14847" width="7.125" style="1" customWidth="1"/>
    <col min="14848" max="14848" width="28.375" style="1" customWidth="1"/>
    <col min="14849" max="14849" width="7.125" style="1" customWidth="1"/>
    <col min="14850" max="14850" width="7.375" style="1" customWidth="1"/>
    <col min="14851" max="14852" width="9" style="1" hidden="1" customWidth="1"/>
    <col min="14853" max="14853" width="9.375" style="1" customWidth="1"/>
    <col min="14854" max="15100" width="9" style="1"/>
    <col min="15101" max="15101" width="27.5" style="1" customWidth="1"/>
    <col min="15102" max="15102" width="6.75" style="1" customWidth="1"/>
    <col min="15103" max="15103" width="7.125" style="1" customWidth="1"/>
    <col min="15104" max="15104" width="28.375" style="1" customWidth="1"/>
    <col min="15105" max="15105" width="7.125" style="1" customWidth="1"/>
    <col min="15106" max="15106" width="7.375" style="1" customWidth="1"/>
    <col min="15107" max="15108" width="9" style="1" hidden="1" customWidth="1"/>
    <col min="15109" max="15109" width="9.375" style="1" customWidth="1"/>
    <col min="15110" max="15356" width="9" style="1"/>
    <col min="15357" max="15357" width="27.5" style="1" customWidth="1"/>
    <col min="15358" max="15358" width="6.75" style="1" customWidth="1"/>
    <col min="15359" max="15359" width="7.125" style="1" customWidth="1"/>
    <col min="15360" max="15360" width="28.375" style="1" customWidth="1"/>
    <col min="15361" max="15361" width="7.125" style="1" customWidth="1"/>
    <col min="15362" max="15362" width="7.375" style="1" customWidth="1"/>
    <col min="15363" max="15364" width="9" style="1" hidden="1" customWidth="1"/>
    <col min="15365" max="15365" width="9.375" style="1" customWidth="1"/>
    <col min="15366" max="15612" width="9" style="1"/>
    <col min="15613" max="15613" width="27.5" style="1" customWidth="1"/>
    <col min="15614" max="15614" width="6.75" style="1" customWidth="1"/>
    <col min="15615" max="15615" width="7.125" style="1" customWidth="1"/>
    <col min="15616" max="15616" width="28.375" style="1" customWidth="1"/>
    <col min="15617" max="15617" width="7.125" style="1" customWidth="1"/>
    <col min="15618" max="15618" width="7.375" style="1" customWidth="1"/>
    <col min="15619" max="15620" width="9" style="1" hidden="1" customWidth="1"/>
    <col min="15621" max="15621" width="9.375" style="1" customWidth="1"/>
    <col min="15622" max="15868" width="9" style="1"/>
    <col min="15869" max="15869" width="27.5" style="1" customWidth="1"/>
    <col min="15870" max="15870" width="6.75" style="1" customWidth="1"/>
    <col min="15871" max="15871" width="7.125" style="1" customWidth="1"/>
    <col min="15872" max="15872" width="28.375" style="1" customWidth="1"/>
    <col min="15873" max="15873" width="7.125" style="1" customWidth="1"/>
    <col min="15874" max="15874" width="7.375" style="1" customWidth="1"/>
    <col min="15875" max="15876" width="9" style="1" hidden="1" customWidth="1"/>
    <col min="15877" max="15877" width="9.375" style="1" customWidth="1"/>
    <col min="15878" max="16124" width="9" style="1"/>
    <col min="16125" max="16125" width="27.5" style="1" customWidth="1"/>
    <col min="16126" max="16126" width="6.75" style="1" customWidth="1"/>
    <col min="16127" max="16127" width="7.125" style="1" customWidth="1"/>
    <col min="16128" max="16128" width="28.375" style="1" customWidth="1"/>
    <col min="16129" max="16129" width="7.125" style="1" customWidth="1"/>
    <col min="16130" max="16130" width="7.375" style="1" customWidth="1"/>
    <col min="16131" max="16132" width="9" style="1" hidden="1" customWidth="1"/>
    <col min="16133" max="16133" width="9.375" style="1" customWidth="1"/>
    <col min="16134" max="16384" width="9" style="1"/>
  </cols>
  <sheetData>
    <row r="1" s="90" customFormat="1" ht="18.75" customHeight="1" spans="1:3">
      <c r="A1" s="92" t="s">
        <v>1319</v>
      </c>
      <c r="B1" s="93"/>
      <c r="C1" s="94"/>
    </row>
    <row r="2" ht="27" customHeight="1" spans="1:4">
      <c r="A2" s="95" t="s">
        <v>1320</v>
      </c>
      <c r="B2" s="95"/>
      <c r="C2" s="96"/>
      <c r="D2" s="96"/>
    </row>
    <row r="3" ht="19.5" customHeight="1" spans="1:2">
      <c r="A3" s="110"/>
      <c r="B3" s="98" t="s">
        <v>29</v>
      </c>
    </row>
    <row r="4" ht="24.95" customHeight="1" spans="1:2">
      <c r="A4" s="111" t="s">
        <v>59</v>
      </c>
      <c r="B4" s="99" t="s">
        <v>1281</v>
      </c>
    </row>
    <row r="5" ht="24.95" customHeight="1" spans="1:2">
      <c r="A5" s="112"/>
      <c r="B5" s="100"/>
    </row>
    <row r="6" s="91" customFormat="1" ht="24.95" customHeight="1" spans="1:2">
      <c r="A6" s="113" t="s">
        <v>1282</v>
      </c>
      <c r="B6" s="102"/>
    </row>
    <row r="7" s="91" customFormat="1" ht="24.95" customHeight="1" spans="1:2">
      <c r="A7" s="106" t="s">
        <v>1283</v>
      </c>
      <c r="B7" s="102"/>
    </row>
    <row r="8" s="91" customFormat="1" ht="24.95" customHeight="1" spans="1:2">
      <c r="A8" s="106" t="s">
        <v>1284</v>
      </c>
      <c r="B8" s="102">
        <v>443778</v>
      </c>
    </row>
    <row r="9" s="91" customFormat="1" ht="24.95" customHeight="1" spans="1:2">
      <c r="A9" s="114" t="s">
        <v>1285</v>
      </c>
      <c r="B9" s="102"/>
    </row>
    <row r="10" s="91" customFormat="1" ht="24.95" customHeight="1" spans="1:2">
      <c r="A10" s="113" t="s">
        <v>1286</v>
      </c>
      <c r="B10" s="102">
        <v>10000</v>
      </c>
    </row>
    <row r="11" s="91" customFormat="1" ht="24.95" customHeight="1" spans="1:2">
      <c r="A11" s="106" t="s">
        <v>1287</v>
      </c>
      <c r="B11" s="102">
        <v>4800</v>
      </c>
    </row>
    <row r="12" s="91" customFormat="1" ht="24.95" customHeight="1" spans="1:2">
      <c r="A12" s="106" t="s">
        <v>1288</v>
      </c>
      <c r="B12" s="102"/>
    </row>
    <row r="13" s="91" customFormat="1" ht="24.95" customHeight="1" spans="1:2">
      <c r="A13" s="106"/>
      <c r="B13" s="102"/>
    </row>
    <row r="14" s="91" customFormat="1" ht="24.95" customHeight="1" spans="1:2">
      <c r="A14" s="106" t="s">
        <v>1289</v>
      </c>
      <c r="B14" s="102">
        <f>SUM(B6:B13)</f>
        <v>458578</v>
      </c>
    </row>
    <row r="15" s="91" customFormat="1" ht="24.95" customHeight="1" spans="1:2">
      <c r="A15" s="104"/>
      <c r="B15" s="104"/>
    </row>
    <row r="16" s="91" customFormat="1" ht="24.95" customHeight="1" spans="1:2">
      <c r="A16" s="106" t="s">
        <v>33</v>
      </c>
      <c r="B16" s="104"/>
    </row>
    <row r="17" s="91" customFormat="1" ht="24.95" customHeight="1" spans="1:2">
      <c r="A17" s="106" t="s">
        <v>45</v>
      </c>
      <c r="B17" s="104"/>
    </row>
    <row r="18" s="91" customFormat="1" ht="24.95" customHeight="1" spans="1:2">
      <c r="A18" s="104" t="s">
        <v>1290</v>
      </c>
      <c r="B18" s="106"/>
    </row>
    <row r="19" s="91" customFormat="1" ht="24.95" customHeight="1" spans="1:2">
      <c r="A19" s="106" t="s">
        <v>1291</v>
      </c>
      <c r="B19" s="106"/>
    </row>
    <row r="20" s="91" customFormat="1" ht="24.95" customHeight="1" spans="1:2">
      <c r="A20" s="108" t="s">
        <v>1292</v>
      </c>
      <c r="B20" s="115">
        <f>B14+B16++B17+B18+B19</f>
        <v>458578</v>
      </c>
    </row>
    <row r="21" s="91" customFormat="1" ht="24.95" customHeight="1" spans="1:2">
      <c r="A21" s="1"/>
      <c r="B21" s="1"/>
    </row>
    <row r="22" s="91" customFormat="1" ht="24.95" customHeight="1" spans="1:2">
      <c r="A22" s="1"/>
      <c r="B22" s="1"/>
    </row>
    <row r="23" s="91" customFormat="1" ht="23.25" customHeight="1" spans="1:2">
      <c r="A23" s="1"/>
      <c r="B23" s="1"/>
    </row>
    <row r="24" s="91" customFormat="1" ht="24.95" customHeight="1" spans="1:2">
      <c r="A24" s="1"/>
      <c r="B24" s="1"/>
    </row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</sheetData>
  <mergeCells count="3">
    <mergeCell ref="A2:B2"/>
    <mergeCell ref="A4:A5"/>
    <mergeCell ref="B4:B5"/>
  </mergeCells>
  <printOptions horizontalCentered="1"/>
  <pageMargins left="0.59" right="0.47" top="0.37" bottom="0.72" header="0.67" footer="0.47"/>
  <pageSetup paperSize="9" firstPageNumber="44" orientation="portrait" useFirstPageNumber="1"/>
  <headerFooter alignWithMargins="0" scaleWithDoc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showZeros="0" workbookViewId="0">
      <selection activeCell="B10" sqref="B10"/>
    </sheetView>
  </sheetViews>
  <sheetFormatPr defaultColWidth="9" defaultRowHeight="14.25" outlineLevelCol="3"/>
  <cols>
    <col min="1" max="1" width="49.25" style="1" customWidth="1"/>
    <col min="2" max="2" width="24.375" style="1" customWidth="1"/>
    <col min="3" max="4" width="9" style="1" hidden="1" customWidth="1"/>
    <col min="5" max="5" width="9.375" style="1" customWidth="1"/>
    <col min="6" max="252" width="9" style="1"/>
    <col min="253" max="253" width="27.5" style="1" customWidth="1"/>
    <col min="254" max="254" width="6.75" style="1" customWidth="1"/>
    <col min="255" max="255" width="7.125" style="1" customWidth="1"/>
    <col min="256" max="256" width="28.375" style="1" customWidth="1"/>
    <col min="257" max="257" width="7.125" style="1" customWidth="1"/>
    <col min="258" max="258" width="7.375" style="1" customWidth="1"/>
    <col min="259" max="260" width="9" style="1" hidden="1" customWidth="1"/>
    <col min="261" max="261" width="9.375" style="1" customWidth="1"/>
    <col min="262" max="508" width="9" style="1"/>
    <col min="509" max="509" width="27.5" style="1" customWidth="1"/>
    <col min="510" max="510" width="6.75" style="1" customWidth="1"/>
    <col min="511" max="511" width="7.125" style="1" customWidth="1"/>
    <col min="512" max="512" width="28.375" style="1" customWidth="1"/>
    <col min="513" max="513" width="7.125" style="1" customWidth="1"/>
    <col min="514" max="514" width="7.375" style="1" customWidth="1"/>
    <col min="515" max="516" width="9" style="1" hidden="1" customWidth="1"/>
    <col min="517" max="517" width="9.375" style="1" customWidth="1"/>
    <col min="518" max="764" width="9" style="1"/>
    <col min="765" max="765" width="27.5" style="1" customWidth="1"/>
    <col min="766" max="766" width="6.75" style="1" customWidth="1"/>
    <col min="767" max="767" width="7.125" style="1" customWidth="1"/>
    <col min="768" max="768" width="28.375" style="1" customWidth="1"/>
    <col min="769" max="769" width="7.125" style="1" customWidth="1"/>
    <col min="770" max="770" width="7.375" style="1" customWidth="1"/>
    <col min="771" max="772" width="9" style="1" hidden="1" customWidth="1"/>
    <col min="773" max="773" width="9.375" style="1" customWidth="1"/>
    <col min="774" max="1020" width="9" style="1"/>
    <col min="1021" max="1021" width="27.5" style="1" customWidth="1"/>
    <col min="1022" max="1022" width="6.75" style="1" customWidth="1"/>
    <col min="1023" max="1023" width="7.125" style="1" customWidth="1"/>
    <col min="1024" max="1024" width="28.375" style="1" customWidth="1"/>
    <col min="1025" max="1025" width="7.125" style="1" customWidth="1"/>
    <col min="1026" max="1026" width="7.375" style="1" customWidth="1"/>
    <col min="1027" max="1028" width="9" style="1" hidden="1" customWidth="1"/>
    <col min="1029" max="1029" width="9.375" style="1" customWidth="1"/>
    <col min="1030" max="1276" width="9" style="1"/>
    <col min="1277" max="1277" width="27.5" style="1" customWidth="1"/>
    <col min="1278" max="1278" width="6.75" style="1" customWidth="1"/>
    <col min="1279" max="1279" width="7.125" style="1" customWidth="1"/>
    <col min="1280" max="1280" width="28.375" style="1" customWidth="1"/>
    <col min="1281" max="1281" width="7.125" style="1" customWidth="1"/>
    <col min="1282" max="1282" width="7.375" style="1" customWidth="1"/>
    <col min="1283" max="1284" width="9" style="1" hidden="1" customWidth="1"/>
    <col min="1285" max="1285" width="9.375" style="1" customWidth="1"/>
    <col min="1286" max="1532" width="9" style="1"/>
    <col min="1533" max="1533" width="27.5" style="1" customWidth="1"/>
    <col min="1534" max="1534" width="6.75" style="1" customWidth="1"/>
    <col min="1535" max="1535" width="7.125" style="1" customWidth="1"/>
    <col min="1536" max="1536" width="28.375" style="1" customWidth="1"/>
    <col min="1537" max="1537" width="7.125" style="1" customWidth="1"/>
    <col min="1538" max="1538" width="7.375" style="1" customWidth="1"/>
    <col min="1539" max="1540" width="9" style="1" hidden="1" customWidth="1"/>
    <col min="1541" max="1541" width="9.375" style="1" customWidth="1"/>
    <col min="1542" max="1788" width="9" style="1"/>
    <col min="1789" max="1789" width="27.5" style="1" customWidth="1"/>
    <col min="1790" max="1790" width="6.75" style="1" customWidth="1"/>
    <col min="1791" max="1791" width="7.125" style="1" customWidth="1"/>
    <col min="1792" max="1792" width="28.375" style="1" customWidth="1"/>
    <col min="1793" max="1793" width="7.125" style="1" customWidth="1"/>
    <col min="1794" max="1794" width="7.375" style="1" customWidth="1"/>
    <col min="1795" max="1796" width="9" style="1" hidden="1" customWidth="1"/>
    <col min="1797" max="1797" width="9.375" style="1" customWidth="1"/>
    <col min="1798" max="2044" width="9" style="1"/>
    <col min="2045" max="2045" width="27.5" style="1" customWidth="1"/>
    <col min="2046" max="2046" width="6.75" style="1" customWidth="1"/>
    <col min="2047" max="2047" width="7.125" style="1" customWidth="1"/>
    <col min="2048" max="2048" width="28.375" style="1" customWidth="1"/>
    <col min="2049" max="2049" width="7.125" style="1" customWidth="1"/>
    <col min="2050" max="2050" width="7.375" style="1" customWidth="1"/>
    <col min="2051" max="2052" width="9" style="1" hidden="1" customWidth="1"/>
    <col min="2053" max="2053" width="9.375" style="1" customWidth="1"/>
    <col min="2054" max="2300" width="9" style="1"/>
    <col min="2301" max="2301" width="27.5" style="1" customWidth="1"/>
    <col min="2302" max="2302" width="6.75" style="1" customWidth="1"/>
    <col min="2303" max="2303" width="7.125" style="1" customWidth="1"/>
    <col min="2304" max="2304" width="28.375" style="1" customWidth="1"/>
    <col min="2305" max="2305" width="7.125" style="1" customWidth="1"/>
    <col min="2306" max="2306" width="7.375" style="1" customWidth="1"/>
    <col min="2307" max="2308" width="9" style="1" hidden="1" customWidth="1"/>
    <col min="2309" max="2309" width="9.375" style="1" customWidth="1"/>
    <col min="2310" max="2556" width="9" style="1"/>
    <col min="2557" max="2557" width="27.5" style="1" customWidth="1"/>
    <col min="2558" max="2558" width="6.75" style="1" customWidth="1"/>
    <col min="2559" max="2559" width="7.125" style="1" customWidth="1"/>
    <col min="2560" max="2560" width="28.375" style="1" customWidth="1"/>
    <col min="2561" max="2561" width="7.125" style="1" customWidth="1"/>
    <col min="2562" max="2562" width="7.375" style="1" customWidth="1"/>
    <col min="2563" max="2564" width="9" style="1" hidden="1" customWidth="1"/>
    <col min="2565" max="2565" width="9.375" style="1" customWidth="1"/>
    <col min="2566" max="2812" width="9" style="1"/>
    <col min="2813" max="2813" width="27.5" style="1" customWidth="1"/>
    <col min="2814" max="2814" width="6.75" style="1" customWidth="1"/>
    <col min="2815" max="2815" width="7.125" style="1" customWidth="1"/>
    <col min="2816" max="2816" width="28.375" style="1" customWidth="1"/>
    <col min="2817" max="2817" width="7.125" style="1" customWidth="1"/>
    <col min="2818" max="2818" width="7.375" style="1" customWidth="1"/>
    <col min="2819" max="2820" width="9" style="1" hidden="1" customWidth="1"/>
    <col min="2821" max="2821" width="9.375" style="1" customWidth="1"/>
    <col min="2822" max="3068" width="9" style="1"/>
    <col min="3069" max="3069" width="27.5" style="1" customWidth="1"/>
    <col min="3070" max="3070" width="6.75" style="1" customWidth="1"/>
    <col min="3071" max="3071" width="7.125" style="1" customWidth="1"/>
    <col min="3072" max="3072" width="28.375" style="1" customWidth="1"/>
    <col min="3073" max="3073" width="7.125" style="1" customWidth="1"/>
    <col min="3074" max="3074" width="7.375" style="1" customWidth="1"/>
    <col min="3075" max="3076" width="9" style="1" hidden="1" customWidth="1"/>
    <col min="3077" max="3077" width="9.375" style="1" customWidth="1"/>
    <col min="3078" max="3324" width="9" style="1"/>
    <col min="3325" max="3325" width="27.5" style="1" customWidth="1"/>
    <col min="3326" max="3326" width="6.75" style="1" customWidth="1"/>
    <col min="3327" max="3327" width="7.125" style="1" customWidth="1"/>
    <col min="3328" max="3328" width="28.375" style="1" customWidth="1"/>
    <col min="3329" max="3329" width="7.125" style="1" customWidth="1"/>
    <col min="3330" max="3330" width="7.375" style="1" customWidth="1"/>
    <col min="3331" max="3332" width="9" style="1" hidden="1" customWidth="1"/>
    <col min="3333" max="3333" width="9.375" style="1" customWidth="1"/>
    <col min="3334" max="3580" width="9" style="1"/>
    <col min="3581" max="3581" width="27.5" style="1" customWidth="1"/>
    <col min="3582" max="3582" width="6.75" style="1" customWidth="1"/>
    <col min="3583" max="3583" width="7.125" style="1" customWidth="1"/>
    <col min="3584" max="3584" width="28.375" style="1" customWidth="1"/>
    <col min="3585" max="3585" width="7.125" style="1" customWidth="1"/>
    <col min="3586" max="3586" width="7.375" style="1" customWidth="1"/>
    <col min="3587" max="3588" width="9" style="1" hidden="1" customWidth="1"/>
    <col min="3589" max="3589" width="9.375" style="1" customWidth="1"/>
    <col min="3590" max="3836" width="9" style="1"/>
    <col min="3837" max="3837" width="27.5" style="1" customWidth="1"/>
    <col min="3838" max="3838" width="6.75" style="1" customWidth="1"/>
    <col min="3839" max="3839" width="7.125" style="1" customWidth="1"/>
    <col min="3840" max="3840" width="28.375" style="1" customWidth="1"/>
    <col min="3841" max="3841" width="7.125" style="1" customWidth="1"/>
    <col min="3842" max="3842" width="7.375" style="1" customWidth="1"/>
    <col min="3843" max="3844" width="9" style="1" hidden="1" customWidth="1"/>
    <col min="3845" max="3845" width="9.375" style="1" customWidth="1"/>
    <col min="3846" max="4092" width="9" style="1"/>
    <col min="4093" max="4093" width="27.5" style="1" customWidth="1"/>
    <col min="4094" max="4094" width="6.75" style="1" customWidth="1"/>
    <col min="4095" max="4095" width="7.125" style="1" customWidth="1"/>
    <col min="4096" max="4096" width="28.375" style="1" customWidth="1"/>
    <col min="4097" max="4097" width="7.125" style="1" customWidth="1"/>
    <col min="4098" max="4098" width="7.375" style="1" customWidth="1"/>
    <col min="4099" max="4100" width="9" style="1" hidden="1" customWidth="1"/>
    <col min="4101" max="4101" width="9.375" style="1" customWidth="1"/>
    <col min="4102" max="4348" width="9" style="1"/>
    <col min="4349" max="4349" width="27.5" style="1" customWidth="1"/>
    <col min="4350" max="4350" width="6.75" style="1" customWidth="1"/>
    <col min="4351" max="4351" width="7.125" style="1" customWidth="1"/>
    <col min="4352" max="4352" width="28.375" style="1" customWidth="1"/>
    <col min="4353" max="4353" width="7.125" style="1" customWidth="1"/>
    <col min="4354" max="4354" width="7.375" style="1" customWidth="1"/>
    <col min="4355" max="4356" width="9" style="1" hidden="1" customWidth="1"/>
    <col min="4357" max="4357" width="9.375" style="1" customWidth="1"/>
    <col min="4358" max="4604" width="9" style="1"/>
    <col min="4605" max="4605" width="27.5" style="1" customWidth="1"/>
    <col min="4606" max="4606" width="6.75" style="1" customWidth="1"/>
    <col min="4607" max="4607" width="7.125" style="1" customWidth="1"/>
    <col min="4608" max="4608" width="28.375" style="1" customWidth="1"/>
    <col min="4609" max="4609" width="7.125" style="1" customWidth="1"/>
    <col min="4610" max="4610" width="7.375" style="1" customWidth="1"/>
    <col min="4611" max="4612" width="9" style="1" hidden="1" customWidth="1"/>
    <col min="4613" max="4613" width="9.375" style="1" customWidth="1"/>
    <col min="4614" max="4860" width="9" style="1"/>
    <col min="4861" max="4861" width="27.5" style="1" customWidth="1"/>
    <col min="4862" max="4862" width="6.75" style="1" customWidth="1"/>
    <col min="4863" max="4863" width="7.125" style="1" customWidth="1"/>
    <col min="4864" max="4864" width="28.375" style="1" customWidth="1"/>
    <col min="4865" max="4865" width="7.125" style="1" customWidth="1"/>
    <col min="4866" max="4866" width="7.375" style="1" customWidth="1"/>
    <col min="4867" max="4868" width="9" style="1" hidden="1" customWidth="1"/>
    <col min="4869" max="4869" width="9.375" style="1" customWidth="1"/>
    <col min="4870" max="5116" width="9" style="1"/>
    <col min="5117" max="5117" width="27.5" style="1" customWidth="1"/>
    <col min="5118" max="5118" width="6.75" style="1" customWidth="1"/>
    <col min="5119" max="5119" width="7.125" style="1" customWidth="1"/>
    <col min="5120" max="5120" width="28.375" style="1" customWidth="1"/>
    <col min="5121" max="5121" width="7.125" style="1" customWidth="1"/>
    <col min="5122" max="5122" width="7.375" style="1" customWidth="1"/>
    <col min="5123" max="5124" width="9" style="1" hidden="1" customWidth="1"/>
    <col min="5125" max="5125" width="9.375" style="1" customWidth="1"/>
    <col min="5126" max="5372" width="9" style="1"/>
    <col min="5373" max="5373" width="27.5" style="1" customWidth="1"/>
    <col min="5374" max="5374" width="6.75" style="1" customWidth="1"/>
    <col min="5375" max="5375" width="7.125" style="1" customWidth="1"/>
    <col min="5376" max="5376" width="28.375" style="1" customWidth="1"/>
    <col min="5377" max="5377" width="7.125" style="1" customWidth="1"/>
    <col min="5378" max="5378" width="7.375" style="1" customWidth="1"/>
    <col min="5379" max="5380" width="9" style="1" hidden="1" customWidth="1"/>
    <col min="5381" max="5381" width="9.375" style="1" customWidth="1"/>
    <col min="5382" max="5628" width="9" style="1"/>
    <col min="5629" max="5629" width="27.5" style="1" customWidth="1"/>
    <col min="5630" max="5630" width="6.75" style="1" customWidth="1"/>
    <col min="5631" max="5631" width="7.125" style="1" customWidth="1"/>
    <col min="5632" max="5632" width="28.375" style="1" customWidth="1"/>
    <col min="5633" max="5633" width="7.125" style="1" customWidth="1"/>
    <col min="5634" max="5634" width="7.375" style="1" customWidth="1"/>
    <col min="5635" max="5636" width="9" style="1" hidden="1" customWidth="1"/>
    <col min="5637" max="5637" width="9.375" style="1" customWidth="1"/>
    <col min="5638" max="5884" width="9" style="1"/>
    <col min="5885" max="5885" width="27.5" style="1" customWidth="1"/>
    <col min="5886" max="5886" width="6.75" style="1" customWidth="1"/>
    <col min="5887" max="5887" width="7.125" style="1" customWidth="1"/>
    <col min="5888" max="5888" width="28.375" style="1" customWidth="1"/>
    <col min="5889" max="5889" width="7.125" style="1" customWidth="1"/>
    <col min="5890" max="5890" width="7.375" style="1" customWidth="1"/>
    <col min="5891" max="5892" width="9" style="1" hidden="1" customWidth="1"/>
    <col min="5893" max="5893" width="9.375" style="1" customWidth="1"/>
    <col min="5894" max="6140" width="9" style="1"/>
    <col min="6141" max="6141" width="27.5" style="1" customWidth="1"/>
    <col min="6142" max="6142" width="6.75" style="1" customWidth="1"/>
    <col min="6143" max="6143" width="7.125" style="1" customWidth="1"/>
    <col min="6144" max="6144" width="28.375" style="1" customWidth="1"/>
    <col min="6145" max="6145" width="7.125" style="1" customWidth="1"/>
    <col min="6146" max="6146" width="7.375" style="1" customWidth="1"/>
    <col min="6147" max="6148" width="9" style="1" hidden="1" customWidth="1"/>
    <col min="6149" max="6149" width="9.375" style="1" customWidth="1"/>
    <col min="6150" max="6396" width="9" style="1"/>
    <col min="6397" max="6397" width="27.5" style="1" customWidth="1"/>
    <col min="6398" max="6398" width="6.75" style="1" customWidth="1"/>
    <col min="6399" max="6399" width="7.125" style="1" customWidth="1"/>
    <col min="6400" max="6400" width="28.375" style="1" customWidth="1"/>
    <col min="6401" max="6401" width="7.125" style="1" customWidth="1"/>
    <col min="6402" max="6402" width="7.375" style="1" customWidth="1"/>
    <col min="6403" max="6404" width="9" style="1" hidden="1" customWidth="1"/>
    <col min="6405" max="6405" width="9.375" style="1" customWidth="1"/>
    <col min="6406" max="6652" width="9" style="1"/>
    <col min="6653" max="6653" width="27.5" style="1" customWidth="1"/>
    <col min="6654" max="6654" width="6.75" style="1" customWidth="1"/>
    <col min="6655" max="6655" width="7.125" style="1" customWidth="1"/>
    <col min="6656" max="6656" width="28.375" style="1" customWidth="1"/>
    <col min="6657" max="6657" width="7.125" style="1" customWidth="1"/>
    <col min="6658" max="6658" width="7.375" style="1" customWidth="1"/>
    <col min="6659" max="6660" width="9" style="1" hidden="1" customWidth="1"/>
    <col min="6661" max="6661" width="9.375" style="1" customWidth="1"/>
    <col min="6662" max="6908" width="9" style="1"/>
    <col min="6909" max="6909" width="27.5" style="1" customWidth="1"/>
    <col min="6910" max="6910" width="6.75" style="1" customWidth="1"/>
    <col min="6911" max="6911" width="7.125" style="1" customWidth="1"/>
    <col min="6912" max="6912" width="28.375" style="1" customWidth="1"/>
    <col min="6913" max="6913" width="7.125" style="1" customWidth="1"/>
    <col min="6914" max="6914" width="7.375" style="1" customWidth="1"/>
    <col min="6915" max="6916" width="9" style="1" hidden="1" customWidth="1"/>
    <col min="6917" max="6917" width="9.375" style="1" customWidth="1"/>
    <col min="6918" max="7164" width="9" style="1"/>
    <col min="7165" max="7165" width="27.5" style="1" customWidth="1"/>
    <col min="7166" max="7166" width="6.75" style="1" customWidth="1"/>
    <col min="7167" max="7167" width="7.125" style="1" customWidth="1"/>
    <col min="7168" max="7168" width="28.375" style="1" customWidth="1"/>
    <col min="7169" max="7169" width="7.125" style="1" customWidth="1"/>
    <col min="7170" max="7170" width="7.375" style="1" customWidth="1"/>
    <col min="7171" max="7172" width="9" style="1" hidden="1" customWidth="1"/>
    <col min="7173" max="7173" width="9.375" style="1" customWidth="1"/>
    <col min="7174" max="7420" width="9" style="1"/>
    <col min="7421" max="7421" width="27.5" style="1" customWidth="1"/>
    <col min="7422" max="7422" width="6.75" style="1" customWidth="1"/>
    <col min="7423" max="7423" width="7.125" style="1" customWidth="1"/>
    <col min="7424" max="7424" width="28.375" style="1" customWidth="1"/>
    <col min="7425" max="7425" width="7.125" style="1" customWidth="1"/>
    <col min="7426" max="7426" width="7.375" style="1" customWidth="1"/>
    <col min="7427" max="7428" width="9" style="1" hidden="1" customWidth="1"/>
    <col min="7429" max="7429" width="9.375" style="1" customWidth="1"/>
    <col min="7430" max="7676" width="9" style="1"/>
    <col min="7677" max="7677" width="27.5" style="1" customWidth="1"/>
    <col min="7678" max="7678" width="6.75" style="1" customWidth="1"/>
    <col min="7679" max="7679" width="7.125" style="1" customWidth="1"/>
    <col min="7680" max="7680" width="28.375" style="1" customWidth="1"/>
    <col min="7681" max="7681" width="7.125" style="1" customWidth="1"/>
    <col min="7682" max="7682" width="7.375" style="1" customWidth="1"/>
    <col min="7683" max="7684" width="9" style="1" hidden="1" customWidth="1"/>
    <col min="7685" max="7685" width="9.375" style="1" customWidth="1"/>
    <col min="7686" max="7932" width="9" style="1"/>
    <col min="7933" max="7933" width="27.5" style="1" customWidth="1"/>
    <col min="7934" max="7934" width="6.75" style="1" customWidth="1"/>
    <col min="7935" max="7935" width="7.125" style="1" customWidth="1"/>
    <col min="7936" max="7936" width="28.375" style="1" customWidth="1"/>
    <col min="7937" max="7937" width="7.125" style="1" customWidth="1"/>
    <col min="7938" max="7938" width="7.375" style="1" customWidth="1"/>
    <col min="7939" max="7940" width="9" style="1" hidden="1" customWidth="1"/>
    <col min="7941" max="7941" width="9.375" style="1" customWidth="1"/>
    <col min="7942" max="8188" width="9" style="1"/>
    <col min="8189" max="8189" width="27.5" style="1" customWidth="1"/>
    <col min="8190" max="8190" width="6.75" style="1" customWidth="1"/>
    <col min="8191" max="8191" width="7.125" style="1" customWidth="1"/>
    <col min="8192" max="8192" width="28.375" style="1" customWidth="1"/>
    <col min="8193" max="8193" width="7.125" style="1" customWidth="1"/>
    <col min="8194" max="8194" width="7.375" style="1" customWidth="1"/>
    <col min="8195" max="8196" width="9" style="1" hidden="1" customWidth="1"/>
    <col min="8197" max="8197" width="9.375" style="1" customWidth="1"/>
    <col min="8198" max="8444" width="9" style="1"/>
    <col min="8445" max="8445" width="27.5" style="1" customWidth="1"/>
    <col min="8446" max="8446" width="6.75" style="1" customWidth="1"/>
    <col min="8447" max="8447" width="7.125" style="1" customWidth="1"/>
    <col min="8448" max="8448" width="28.375" style="1" customWidth="1"/>
    <col min="8449" max="8449" width="7.125" style="1" customWidth="1"/>
    <col min="8450" max="8450" width="7.375" style="1" customWidth="1"/>
    <col min="8451" max="8452" width="9" style="1" hidden="1" customWidth="1"/>
    <col min="8453" max="8453" width="9.375" style="1" customWidth="1"/>
    <col min="8454" max="8700" width="9" style="1"/>
    <col min="8701" max="8701" width="27.5" style="1" customWidth="1"/>
    <col min="8702" max="8702" width="6.75" style="1" customWidth="1"/>
    <col min="8703" max="8703" width="7.125" style="1" customWidth="1"/>
    <col min="8704" max="8704" width="28.375" style="1" customWidth="1"/>
    <col min="8705" max="8705" width="7.125" style="1" customWidth="1"/>
    <col min="8706" max="8706" width="7.375" style="1" customWidth="1"/>
    <col min="8707" max="8708" width="9" style="1" hidden="1" customWidth="1"/>
    <col min="8709" max="8709" width="9.375" style="1" customWidth="1"/>
    <col min="8710" max="8956" width="9" style="1"/>
    <col min="8957" max="8957" width="27.5" style="1" customWidth="1"/>
    <col min="8958" max="8958" width="6.75" style="1" customWidth="1"/>
    <col min="8959" max="8959" width="7.125" style="1" customWidth="1"/>
    <col min="8960" max="8960" width="28.375" style="1" customWidth="1"/>
    <col min="8961" max="8961" width="7.125" style="1" customWidth="1"/>
    <col min="8962" max="8962" width="7.375" style="1" customWidth="1"/>
    <col min="8963" max="8964" width="9" style="1" hidden="1" customWidth="1"/>
    <col min="8965" max="8965" width="9.375" style="1" customWidth="1"/>
    <col min="8966" max="9212" width="9" style="1"/>
    <col min="9213" max="9213" width="27.5" style="1" customWidth="1"/>
    <col min="9214" max="9214" width="6.75" style="1" customWidth="1"/>
    <col min="9215" max="9215" width="7.125" style="1" customWidth="1"/>
    <col min="9216" max="9216" width="28.375" style="1" customWidth="1"/>
    <col min="9217" max="9217" width="7.125" style="1" customWidth="1"/>
    <col min="9218" max="9218" width="7.375" style="1" customWidth="1"/>
    <col min="9219" max="9220" width="9" style="1" hidden="1" customWidth="1"/>
    <col min="9221" max="9221" width="9.375" style="1" customWidth="1"/>
    <col min="9222" max="9468" width="9" style="1"/>
    <col min="9469" max="9469" width="27.5" style="1" customWidth="1"/>
    <col min="9470" max="9470" width="6.75" style="1" customWidth="1"/>
    <col min="9471" max="9471" width="7.125" style="1" customWidth="1"/>
    <col min="9472" max="9472" width="28.375" style="1" customWidth="1"/>
    <col min="9473" max="9473" width="7.125" style="1" customWidth="1"/>
    <col min="9474" max="9474" width="7.375" style="1" customWidth="1"/>
    <col min="9475" max="9476" width="9" style="1" hidden="1" customWidth="1"/>
    <col min="9477" max="9477" width="9.375" style="1" customWidth="1"/>
    <col min="9478" max="9724" width="9" style="1"/>
    <col min="9725" max="9725" width="27.5" style="1" customWidth="1"/>
    <col min="9726" max="9726" width="6.75" style="1" customWidth="1"/>
    <col min="9727" max="9727" width="7.125" style="1" customWidth="1"/>
    <col min="9728" max="9728" width="28.375" style="1" customWidth="1"/>
    <col min="9729" max="9729" width="7.125" style="1" customWidth="1"/>
    <col min="9730" max="9730" width="7.375" style="1" customWidth="1"/>
    <col min="9731" max="9732" width="9" style="1" hidden="1" customWidth="1"/>
    <col min="9733" max="9733" width="9.375" style="1" customWidth="1"/>
    <col min="9734" max="9980" width="9" style="1"/>
    <col min="9981" max="9981" width="27.5" style="1" customWidth="1"/>
    <col min="9982" max="9982" width="6.75" style="1" customWidth="1"/>
    <col min="9983" max="9983" width="7.125" style="1" customWidth="1"/>
    <col min="9984" max="9984" width="28.375" style="1" customWidth="1"/>
    <col min="9985" max="9985" width="7.125" style="1" customWidth="1"/>
    <col min="9986" max="9986" width="7.375" style="1" customWidth="1"/>
    <col min="9987" max="9988" width="9" style="1" hidden="1" customWidth="1"/>
    <col min="9989" max="9989" width="9.375" style="1" customWidth="1"/>
    <col min="9990" max="10236" width="9" style="1"/>
    <col min="10237" max="10237" width="27.5" style="1" customWidth="1"/>
    <col min="10238" max="10238" width="6.75" style="1" customWidth="1"/>
    <col min="10239" max="10239" width="7.125" style="1" customWidth="1"/>
    <col min="10240" max="10240" width="28.375" style="1" customWidth="1"/>
    <col min="10241" max="10241" width="7.125" style="1" customWidth="1"/>
    <col min="10242" max="10242" width="7.375" style="1" customWidth="1"/>
    <col min="10243" max="10244" width="9" style="1" hidden="1" customWidth="1"/>
    <col min="10245" max="10245" width="9.375" style="1" customWidth="1"/>
    <col min="10246" max="10492" width="9" style="1"/>
    <col min="10493" max="10493" width="27.5" style="1" customWidth="1"/>
    <col min="10494" max="10494" width="6.75" style="1" customWidth="1"/>
    <col min="10495" max="10495" width="7.125" style="1" customWidth="1"/>
    <col min="10496" max="10496" width="28.375" style="1" customWidth="1"/>
    <col min="10497" max="10497" width="7.125" style="1" customWidth="1"/>
    <col min="10498" max="10498" width="7.375" style="1" customWidth="1"/>
    <col min="10499" max="10500" width="9" style="1" hidden="1" customWidth="1"/>
    <col min="10501" max="10501" width="9.375" style="1" customWidth="1"/>
    <col min="10502" max="10748" width="9" style="1"/>
    <col min="10749" max="10749" width="27.5" style="1" customWidth="1"/>
    <col min="10750" max="10750" width="6.75" style="1" customWidth="1"/>
    <col min="10751" max="10751" width="7.125" style="1" customWidth="1"/>
    <col min="10752" max="10752" width="28.375" style="1" customWidth="1"/>
    <col min="10753" max="10753" width="7.125" style="1" customWidth="1"/>
    <col min="10754" max="10754" width="7.375" style="1" customWidth="1"/>
    <col min="10755" max="10756" width="9" style="1" hidden="1" customWidth="1"/>
    <col min="10757" max="10757" width="9.375" style="1" customWidth="1"/>
    <col min="10758" max="11004" width="9" style="1"/>
    <col min="11005" max="11005" width="27.5" style="1" customWidth="1"/>
    <col min="11006" max="11006" width="6.75" style="1" customWidth="1"/>
    <col min="11007" max="11007" width="7.125" style="1" customWidth="1"/>
    <col min="11008" max="11008" width="28.375" style="1" customWidth="1"/>
    <col min="11009" max="11009" width="7.125" style="1" customWidth="1"/>
    <col min="11010" max="11010" width="7.375" style="1" customWidth="1"/>
    <col min="11011" max="11012" width="9" style="1" hidden="1" customWidth="1"/>
    <col min="11013" max="11013" width="9.375" style="1" customWidth="1"/>
    <col min="11014" max="11260" width="9" style="1"/>
    <col min="11261" max="11261" width="27.5" style="1" customWidth="1"/>
    <col min="11262" max="11262" width="6.75" style="1" customWidth="1"/>
    <col min="11263" max="11263" width="7.125" style="1" customWidth="1"/>
    <col min="11264" max="11264" width="28.375" style="1" customWidth="1"/>
    <col min="11265" max="11265" width="7.125" style="1" customWidth="1"/>
    <col min="11266" max="11266" width="7.375" style="1" customWidth="1"/>
    <col min="11267" max="11268" width="9" style="1" hidden="1" customWidth="1"/>
    <col min="11269" max="11269" width="9.375" style="1" customWidth="1"/>
    <col min="11270" max="11516" width="9" style="1"/>
    <col min="11517" max="11517" width="27.5" style="1" customWidth="1"/>
    <col min="11518" max="11518" width="6.75" style="1" customWidth="1"/>
    <col min="11519" max="11519" width="7.125" style="1" customWidth="1"/>
    <col min="11520" max="11520" width="28.375" style="1" customWidth="1"/>
    <col min="11521" max="11521" width="7.125" style="1" customWidth="1"/>
    <col min="11522" max="11522" width="7.375" style="1" customWidth="1"/>
    <col min="11523" max="11524" width="9" style="1" hidden="1" customWidth="1"/>
    <col min="11525" max="11525" width="9.375" style="1" customWidth="1"/>
    <col min="11526" max="11772" width="9" style="1"/>
    <col min="11773" max="11773" width="27.5" style="1" customWidth="1"/>
    <col min="11774" max="11774" width="6.75" style="1" customWidth="1"/>
    <col min="11775" max="11775" width="7.125" style="1" customWidth="1"/>
    <col min="11776" max="11776" width="28.375" style="1" customWidth="1"/>
    <col min="11777" max="11777" width="7.125" style="1" customWidth="1"/>
    <col min="11778" max="11778" width="7.375" style="1" customWidth="1"/>
    <col min="11779" max="11780" width="9" style="1" hidden="1" customWidth="1"/>
    <col min="11781" max="11781" width="9.375" style="1" customWidth="1"/>
    <col min="11782" max="12028" width="9" style="1"/>
    <col min="12029" max="12029" width="27.5" style="1" customWidth="1"/>
    <col min="12030" max="12030" width="6.75" style="1" customWidth="1"/>
    <col min="12031" max="12031" width="7.125" style="1" customWidth="1"/>
    <col min="12032" max="12032" width="28.375" style="1" customWidth="1"/>
    <col min="12033" max="12033" width="7.125" style="1" customWidth="1"/>
    <col min="12034" max="12034" width="7.375" style="1" customWidth="1"/>
    <col min="12035" max="12036" width="9" style="1" hidden="1" customWidth="1"/>
    <col min="12037" max="12037" width="9.375" style="1" customWidth="1"/>
    <col min="12038" max="12284" width="9" style="1"/>
    <col min="12285" max="12285" width="27.5" style="1" customWidth="1"/>
    <col min="12286" max="12286" width="6.75" style="1" customWidth="1"/>
    <col min="12287" max="12287" width="7.125" style="1" customWidth="1"/>
    <col min="12288" max="12288" width="28.375" style="1" customWidth="1"/>
    <col min="12289" max="12289" width="7.125" style="1" customWidth="1"/>
    <col min="12290" max="12290" width="7.375" style="1" customWidth="1"/>
    <col min="12291" max="12292" width="9" style="1" hidden="1" customWidth="1"/>
    <col min="12293" max="12293" width="9.375" style="1" customWidth="1"/>
    <col min="12294" max="12540" width="9" style="1"/>
    <col min="12541" max="12541" width="27.5" style="1" customWidth="1"/>
    <col min="12542" max="12542" width="6.75" style="1" customWidth="1"/>
    <col min="12543" max="12543" width="7.125" style="1" customWidth="1"/>
    <col min="12544" max="12544" width="28.375" style="1" customWidth="1"/>
    <col min="12545" max="12545" width="7.125" style="1" customWidth="1"/>
    <col min="12546" max="12546" width="7.375" style="1" customWidth="1"/>
    <col min="12547" max="12548" width="9" style="1" hidden="1" customWidth="1"/>
    <col min="12549" max="12549" width="9.375" style="1" customWidth="1"/>
    <col min="12550" max="12796" width="9" style="1"/>
    <col min="12797" max="12797" width="27.5" style="1" customWidth="1"/>
    <col min="12798" max="12798" width="6.75" style="1" customWidth="1"/>
    <col min="12799" max="12799" width="7.125" style="1" customWidth="1"/>
    <col min="12800" max="12800" width="28.375" style="1" customWidth="1"/>
    <col min="12801" max="12801" width="7.125" style="1" customWidth="1"/>
    <col min="12802" max="12802" width="7.375" style="1" customWidth="1"/>
    <col min="12803" max="12804" width="9" style="1" hidden="1" customWidth="1"/>
    <col min="12805" max="12805" width="9.375" style="1" customWidth="1"/>
    <col min="12806" max="13052" width="9" style="1"/>
    <col min="13053" max="13053" width="27.5" style="1" customWidth="1"/>
    <col min="13054" max="13054" width="6.75" style="1" customWidth="1"/>
    <col min="13055" max="13055" width="7.125" style="1" customWidth="1"/>
    <col min="13056" max="13056" width="28.375" style="1" customWidth="1"/>
    <col min="13057" max="13057" width="7.125" style="1" customWidth="1"/>
    <col min="13058" max="13058" width="7.375" style="1" customWidth="1"/>
    <col min="13059" max="13060" width="9" style="1" hidden="1" customWidth="1"/>
    <col min="13061" max="13061" width="9.375" style="1" customWidth="1"/>
    <col min="13062" max="13308" width="9" style="1"/>
    <col min="13309" max="13309" width="27.5" style="1" customWidth="1"/>
    <col min="13310" max="13310" width="6.75" style="1" customWidth="1"/>
    <col min="13311" max="13311" width="7.125" style="1" customWidth="1"/>
    <col min="13312" max="13312" width="28.375" style="1" customWidth="1"/>
    <col min="13313" max="13313" width="7.125" style="1" customWidth="1"/>
    <col min="13314" max="13314" width="7.375" style="1" customWidth="1"/>
    <col min="13315" max="13316" width="9" style="1" hidden="1" customWidth="1"/>
    <col min="13317" max="13317" width="9.375" style="1" customWidth="1"/>
    <col min="13318" max="13564" width="9" style="1"/>
    <col min="13565" max="13565" width="27.5" style="1" customWidth="1"/>
    <col min="13566" max="13566" width="6.75" style="1" customWidth="1"/>
    <col min="13567" max="13567" width="7.125" style="1" customWidth="1"/>
    <col min="13568" max="13568" width="28.375" style="1" customWidth="1"/>
    <col min="13569" max="13569" width="7.125" style="1" customWidth="1"/>
    <col min="13570" max="13570" width="7.375" style="1" customWidth="1"/>
    <col min="13571" max="13572" width="9" style="1" hidden="1" customWidth="1"/>
    <col min="13573" max="13573" width="9.375" style="1" customWidth="1"/>
    <col min="13574" max="13820" width="9" style="1"/>
    <col min="13821" max="13821" width="27.5" style="1" customWidth="1"/>
    <col min="13822" max="13822" width="6.75" style="1" customWidth="1"/>
    <col min="13823" max="13823" width="7.125" style="1" customWidth="1"/>
    <col min="13824" max="13824" width="28.375" style="1" customWidth="1"/>
    <col min="13825" max="13825" width="7.125" style="1" customWidth="1"/>
    <col min="13826" max="13826" width="7.375" style="1" customWidth="1"/>
    <col min="13827" max="13828" width="9" style="1" hidden="1" customWidth="1"/>
    <col min="13829" max="13829" width="9.375" style="1" customWidth="1"/>
    <col min="13830" max="14076" width="9" style="1"/>
    <col min="14077" max="14077" width="27.5" style="1" customWidth="1"/>
    <col min="14078" max="14078" width="6.75" style="1" customWidth="1"/>
    <col min="14079" max="14079" width="7.125" style="1" customWidth="1"/>
    <col min="14080" max="14080" width="28.375" style="1" customWidth="1"/>
    <col min="14081" max="14081" width="7.125" style="1" customWidth="1"/>
    <col min="14082" max="14082" width="7.375" style="1" customWidth="1"/>
    <col min="14083" max="14084" width="9" style="1" hidden="1" customWidth="1"/>
    <col min="14085" max="14085" width="9.375" style="1" customWidth="1"/>
    <col min="14086" max="14332" width="9" style="1"/>
    <col min="14333" max="14333" width="27.5" style="1" customWidth="1"/>
    <col min="14334" max="14334" width="6.75" style="1" customWidth="1"/>
    <col min="14335" max="14335" width="7.125" style="1" customWidth="1"/>
    <col min="14336" max="14336" width="28.375" style="1" customWidth="1"/>
    <col min="14337" max="14337" width="7.125" style="1" customWidth="1"/>
    <col min="14338" max="14338" width="7.375" style="1" customWidth="1"/>
    <col min="14339" max="14340" width="9" style="1" hidden="1" customWidth="1"/>
    <col min="14341" max="14341" width="9.375" style="1" customWidth="1"/>
    <col min="14342" max="14588" width="9" style="1"/>
    <col min="14589" max="14589" width="27.5" style="1" customWidth="1"/>
    <col min="14590" max="14590" width="6.75" style="1" customWidth="1"/>
    <col min="14591" max="14591" width="7.125" style="1" customWidth="1"/>
    <col min="14592" max="14592" width="28.375" style="1" customWidth="1"/>
    <col min="14593" max="14593" width="7.125" style="1" customWidth="1"/>
    <col min="14594" max="14594" width="7.375" style="1" customWidth="1"/>
    <col min="14595" max="14596" width="9" style="1" hidden="1" customWidth="1"/>
    <col min="14597" max="14597" width="9.375" style="1" customWidth="1"/>
    <col min="14598" max="14844" width="9" style="1"/>
    <col min="14845" max="14845" width="27.5" style="1" customWidth="1"/>
    <col min="14846" max="14846" width="6.75" style="1" customWidth="1"/>
    <col min="14847" max="14847" width="7.125" style="1" customWidth="1"/>
    <col min="14848" max="14848" width="28.375" style="1" customWidth="1"/>
    <col min="14849" max="14849" width="7.125" style="1" customWidth="1"/>
    <col min="14850" max="14850" width="7.375" style="1" customWidth="1"/>
    <col min="14851" max="14852" width="9" style="1" hidden="1" customWidth="1"/>
    <col min="14853" max="14853" width="9.375" style="1" customWidth="1"/>
    <col min="14854" max="15100" width="9" style="1"/>
    <col min="15101" max="15101" width="27.5" style="1" customWidth="1"/>
    <col min="15102" max="15102" width="6.75" style="1" customWidth="1"/>
    <col min="15103" max="15103" width="7.125" style="1" customWidth="1"/>
    <col min="15104" max="15104" width="28.375" style="1" customWidth="1"/>
    <col min="15105" max="15105" width="7.125" style="1" customWidth="1"/>
    <col min="15106" max="15106" width="7.375" style="1" customWidth="1"/>
    <col min="15107" max="15108" width="9" style="1" hidden="1" customWidth="1"/>
    <col min="15109" max="15109" width="9.375" style="1" customWidth="1"/>
    <col min="15110" max="15356" width="9" style="1"/>
    <col min="15357" max="15357" width="27.5" style="1" customWidth="1"/>
    <col min="15358" max="15358" width="6.75" style="1" customWidth="1"/>
    <col min="15359" max="15359" width="7.125" style="1" customWidth="1"/>
    <col min="15360" max="15360" width="28.375" style="1" customWidth="1"/>
    <col min="15361" max="15361" width="7.125" style="1" customWidth="1"/>
    <col min="15362" max="15362" width="7.375" style="1" customWidth="1"/>
    <col min="15363" max="15364" width="9" style="1" hidden="1" customWidth="1"/>
    <col min="15365" max="15365" width="9.375" style="1" customWidth="1"/>
    <col min="15366" max="15612" width="9" style="1"/>
    <col min="15613" max="15613" width="27.5" style="1" customWidth="1"/>
    <col min="15614" max="15614" width="6.75" style="1" customWidth="1"/>
    <col min="15615" max="15615" width="7.125" style="1" customWidth="1"/>
    <col min="15616" max="15616" width="28.375" style="1" customWidth="1"/>
    <col min="15617" max="15617" width="7.125" style="1" customWidth="1"/>
    <col min="15618" max="15618" width="7.375" style="1" customWidth="1"/>
    <col min="15619" max="15620" width="9" style="1" hidden="1" customWidth="1"/>
    <col min="15621" max="15621" width="9.375" style="1" customWidth="1"/>
    <col min="15622" max="15868" width="9" style="1"/>
    <col min="15869" max="15869" width="27.5" style="1" customWidth="1"/>
    <col min="15870" max="15870" width="6.75" style="1" customWidth="1"/>
    <col min="15871" max="15871" width="7.125" style="1" customWidth="1"/>
    <col min="15872" max="15872" width="28.375" style="1" customWidth="1"/>
    <col min="15873" max="15873" width="7.125" style="1" customWidth="1"/>
    <col min="15874" max="15874" width="7.375" style="1" customWidth="1"/>
    <col min="15875" max="15876" width="9" style="1" hidden="1" customWidth="1"/>
    <col min="15877" max="15877" width="9.375" style="1" customWidth="1"/>
    <col min="15878" max="16124" width="9" style="1"/>
    <col min="16125" max="16125" width="27.5" style="1" customWidth="1"/>
    <col min="16126" max="16126" width="6.75" style="1" customWidth="1"/>
    <col min="16127" max="16127" width="7.125" style="1" customWidth="1"/>
    <col min="16128" max="16128" width="28.375" style="1" customWidth="1"/>
    <col min="16129" max="16129" width="7.125" style="1" customWidth="1"/>
    <col min="16130" max="16130" width="7.375" style="1" customWidth="1"/>
    <col min="16131" max="16132" width="9" style="1" hidden="1" customWidth="1"/>
    <col min="16133" max="16133" width="9.375" style="1" customWidth="1"/>
    <col min="16134" max="16384" width="9" style="1"/>
  </cols>
  <sheetData>
    <row r="1" s="90" customFormat="1" ht="18.75" customHeight="1" spans="1:3">
      <c r="A1" s="92" t="s">
        <v>1321</v>
      </c>
      <c r="B1" s="93"/>
      <c r="C1" s="94"/>
    </row>
    <row r="2" ht="27" customHeight="1" spans="1:4">
      <c r="A2" s="95" t="s">
        <v>1322</v>
      </c>
      <c r="B2" s="95"/>
      <c r="C2" s="96"/>
      <c r="D2" s="96"/>
    </row>
    <row r="3" ht="19.5" customHeight="1" spans="1:2">
      <c r="A3" s="97"/>
      <c r="B3" s="98" t="s">
        <v>29</v>
      </c>
    </row>
    <row r="4" ht="24.95" customHeight="1" spans="1:2">
      <c r="A4" s="99" t="s">
        <v>59</v>
      </c>
      <c r="B4" s="99" t="s">
        <v>1281</v>
      </c>
    </row>
    <row r="5" ht="24.95" customHeight="1" spans="1:2">
      <c r="A5" s="100"/>
      <c r="B5" s="100"/>
    </row>
    <row r="6" s="91" customFormat="1" ht="24.95" customHeight="1" spans="1:2">
      <c r="A6" s="101" t="s">
        <v>1295</v>
      </c>
      <c r="B6" s="102"/>
    </row>
    <row r="7" s="91" customFormat="1" ht="24.95" customHeight="1" spans="1:2">
      <c r="A7" s="101" t="s">
        <v>1296</v>
      </c>
      <c r="B7" s="102"/>
    </row>
    <row r="8" s="91" customFormat="1" ht="24.95" customHeight="1" spans="1:2">
      <c r="A8" s="101" t="s">
        <v>1297</v>
      </c>
      <c r="B8" s="102">
        <f>B9+B13+B14+B15+B17</f>
        <v>150018</v>
      </c>
    </row>
    <row r="9" s="91" customFormat="1" ht="24.95" customHeight="1" spans="1:2">
      <c r="A9" s="103" t="s">
        <v>1298</v>
      </c>
      <c r="B9" s="102">
        <v>135218</v>
      </c>
    </row>
    <row r="10" s="91" customFormat="1" ht="24.95" customHeight="1" spans="1:2">
      <c r="A10" s="25" t="s">
        <v>1299</v>
      </c>
      <c r="B10" s="102">
        <v>40000</v>
      </c>
    </row>
    <row r="11" s="91" customFormat="1" ht="24.95" customHeight="1" spans="1:2">
      <c r="A11" s="25" t="s">
        <v>1300</v>
      </c>
      <c r="B11" s="102">
        <v>90000</v>
      </c>
    </row>
    <row r="12" s="91" customFormat="1" ht="24.95" customHeight="1" spans="1:2">
      <c r="A12" s="25" t="s">
        <v>1301</v>
      </c>
      <c r="B12" s="102">
        <v>5218</v>
      </c>
    </row>
    <row r="13" s="91" customFormat="1" ht="24.95" customHeight="1" spans="1:2">
      <c r="A13" s="103" t="s">
        <v>1302</v>
      </c>
      <c r="B13" s="102"/>
    </row>
    <row r="14" s="91" customFormat="1" ht="24.95" customHeight="1" spans="1:2">
      <c r="A14" s="101" t="s">
        <v>1303</v>
      </c>
      <c r="B14" s="102"/>
    </row>
    <row r="15" s="91" customFormat="1" ht="24.95" customHeight="1" spans="1:2">
      <c r="A15" s="101" t="s">
        <v>1304</v>
      </c>
      <c r="B15" s="102">
        <v>10000</v>
      </c>
    </row>
    <row r="16" s="91" customFormat="1" ht="24.95" customHeight="1" spans="1:2">
      <c r="A16" s="25" t="s">
        <v>1305</v>
      </c>
      <c r="B16" s="102">
        <v>10000</v>
      </c>
    </row>
    <row r="17" s="91" customFormat="1" ht="24.95" customHeight="1" spans="1:2">
      <c r="A17" s="101" t="s">
        <v>1306</v>
      </c>
      <c r="B17" s="102">
        <v>4800</v>
      </c>
    </row>
    <row r="18" s="91" customFormat="1" ht="24.95" customHeight="1" spans="1:2">
      <c r="A18" s="25" t="s">
        <v>1307</v>
      </c>
      <c r="B18" s="102">
        <v>4800</v>
      </c>
    </row>
    <row r="19" s="91" customFormat="1" ht="24.95" customHeight="1" spans="1:2">
      <c r="A19" s="101" t="s">
        <v>1308</v>
      </c>
      <c r="B19" s="102"/>
    </row>
    <row r="20" s="91" customFormat="1" ht="24.95" customHeight="1" spans="1:2">
      <c r="A20" s="101" t="s">
        <v>1309</v>
      </c>
      <c r="B20" s="102"/>
    </row>
    <row r="21" s="91" customFormat="1" ht="24.95" customHeight="1" spans="1:2">
      <c r="A21" s="101" t="s">
        <v>1310</v>
      </c>
      <c r="B21" s="104"/>
    </row>
    <row r="22" s="91" customFormat="1" ht="24.95" customHeight="1" spans="1:2">
      <c r="A22" s="101" t="s">
        <v>1311</v>
      </c>
      <c r="B22" s="102"/>
    </row>
    <row r="23" s="91" customFormat="1" ht="24.95" customHeight="1" spans="1:2">
      <c r="A23" s="101" t="s">
        <v>1312</v>
      </c>
      <c r="B23" s="102"/>
    </row>
    <row r="24" s="91" customFormat="1" ht="24.95" customHeight="1" spans="1:2">
      <c r="A24" s="105"/>
      <c r="B24" s="102"/>
    </row>
    <row r="25" s="91" customFormat="1" ht="24.95" customHeight="1" spans="1:2">
      <c r="A25" s="106" t="s">
        <v>1313</v>
      </c>
      <c r="B25" s="102">
        <f>SUM(B6:B8,B19:B23)</f>
        <v>150018</v>
      </c>
    </row>
    <row r="26" s="91" customFormat="1" ht="24.95" customHeight="1" spans="1:2">
      <c r="A26" s="104" t="s">
        <v>1314</v>
      </c>
      <c r="B26" s="104">
        <v>150000</v>
      </c>
    </row>
    <row r="27" s="91" customFormat="1" ht="24.95" customHeight="1" spans="1:2">
      <c r="A27" s="106" t="s">
        <v>1315</v>
      </c>
      <c r="B27" s="104">
        <v>2000</v>
      </c>
    </row>
    <row r="28" s="91" customFormat="1" ht="24.95" customHeight="1" spans="1:2">
      <c r="A28" s="104" t="s">
        <v>54</v>
      </c>
      <c r="B28" s="104">
        <v>143933</v>
      </c>
    </row>
    <row r="29" s="91" customFormat="1" ht="24.95" customHeight="1" spans="1:2">
      <c r="A29" s="106" t="s">
        <v>1316</v>
      </c>
      <c r="B29" s="106"/>
    </row>
    <row r="30" s="91" customFormat="1" ht="24.95" customHeight="1" spans="1:2">
      <c r="A30" s="106" t="s">
        <v>1317</v>
      </c>
      <c r="B30" s="107">
        <v>12627</v>
      </c>
    </row>
    <row r="31" s="91" customFormat="1" ht="24.95" customHeight="1" spans="1:2">
      <c r="A31" s="108" t="s">
        <v>1318</v>
      </c>
      <c r="B31" s="109">
        <f>B25++B26+B27+B28+B29+B30</f>
        <v>458578</v>
      </c>
    </row>
    <row r="32" s="91" customFormat="1" ht="24.95" customHeight="1" spans="1:2">
      <c r="A32" s="1"/>
      <c r="B32" s="1"/>
    </row>
    <row r="33" s="91" customFormat="1" ht="24.95" customHeight="1" spans="1:2">
      <c r="A33" s="1"/>
      <c r="B33" s="1"/>
    </row>
    <row r="34" s="91" customFormat="1" ht="23.25" customHeight="1" spans="1:2">
      <c r="A34" s="1"/>
      <c r="B34" s="1"/>
    </row>
    <row r="35" s="91" customFormat="1" ht="24.95" customHeight="1" spans="1:2">
      <c r="A35" s="1"/>
      <c r="B35" s="1"/>
    </row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</sheetData>
  <mergeCells count="3">
    <mergeCell ref="A2:B2"/>
    <mergeCell ref="A4:A5"/>
    <mergeCell ref="B4:B5"/>
  </mergeCells>
  <printOptions horizontalCentered="1"/>
  <pageMargins left="0.59" right="0.47" top="0.37" bottom="0.72" header="0.67" footer="0.47"/>
  <pageSetup paperSize="9" firstPageNumber="44" orientation="portrait" useFirstPageNumber="1"/>
  <headerFooter alignWithMargins="0" scaleWithDoc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workbookViewId="0">
      <selection activeCell="E8" sqref="E8"/>
    </sheetView>
  </sheetViews>
  <sheetFormatPr defaultColWidth="9" defaultRowHeight="14.25" outlineLevelCol="1"/>
  <cols>
    <col min="1" max="1" width="27.375" style="1" customWidth="1"/>
    <col min="2" max="2" width="32" style="1" customWidth="1"/>
    <col min="3" max="255" width="9" style="1"/>
    <col min="256" max="258" width="25.625" style="1" customWidth="1"/>
    <col min="259" max="511" width="9" style="1"/>
    <col min="512" max="514" width="25.625" style="1" customWidth="1"/>
    <col min="515" max="767" width="9" style="1"/>
    <col min="768" max="770" width="25.625" style="1" customWidth="1"/>
    <col min="771" max="1023" width="9" style="1"/>
    <col min="1024" max="1026" width="25.625" style="1" customWidth="1"/>
    <col min="1027" max="1279" width="9" style="1"/>
    <col min="1280" max="1282" width="25.625" style="1" customWidth="1"/>
    <col min="1283" max="1535" width="9" style="1"/>
    <col min="1536" max="1538" width="25.625" style="1" customWidth="1"/>
    <col min="1539" max="1791" width="9" style="1"/>
    <col min="1792" max="1794" width="25.625" style="1" customWidth="1"/>
    <col min="1795" max="2047" width="9" style="1"/>
    <col min="2048" max="2050" width="25.625" style="1" customWidth="1"/>
    <col min="2051" max="2303" width="9" style="1"/>
    <col min="2304" max="2306" width="25.625" style="1" customWidth="1"/>
    <col min="2307" max="2559" width="9" style="1"/>
    <col min="2560" max="2562" width="25.625" style="1" customWidth="1"/>
    <col min="2563" max="2815" width="9" style="1"/>
    <col min="2816" max="2818" width="25.625" style="1" customWidth="1"/>
    <col min="2819" max="3071" width="9" style="1"/>
    <col min="3072" max="3074" width="25.625" style="1" customWidth="1"/>
    <col min="3075" max="3327" width="9" style="1"/>
    <col min="3328" max="3330" width="25.625" style="1" customWidth="1"/>
    <col min="3331" max="3583" width="9" style="1"/>
    <col min="3584" max="3586" width="25.625" style="1" customWidth="1"/>
    <col min="3587" max="3839" width="9" style="1"/>
    <col min="3840" max="3842" width="25.625" style="1" customWidth="1"/>
    <col min="3843" max="4095" width="9" style="1"/>
    <col min="4096" max="4098" width="25.625" style="1" customWidth="1"/>
    <col min="4099" max="4351" width="9" style="1"/>
    <col min="4352" max="4354" width="25.625" style="1" customWidth="1"/>
    <col min="4355" max="4607" width="9" style="1"/>
    <col min="4608" max="4610" width="25.625" style="1" customWidth="1"/>
    <col min="4611" max="4863" width="9" style="1"/>
    <col min="4864" max="4866" width="25.625" style="1" customWidth="1"/>
    <col min="4867" max="5119" width="9" style="1"/>
    <col min="5120" max="5122" width="25.625" style="1" customWidth="1"/>
    <col min="5123" max="5375" width="9" style="1"/>
    <col min="5376" max="5378" width="25.625" style="1" customWidth="1"/>
    <col min="5379" max="5631" width="9" style="1"/>
    <col min="5632" max="5634" width="25.625" style="1" customWidth="1"/>
    <col min="5635" max="5887" width="9" style="1"/>
    <col min="5888" max="5890" width="25.625" style="1" customWidth="1"/>
    <col min="5891" max="6143" width="9" style="1"/>
    <col min="6144" max="6146" width="25.625" style="1" customWidth="1"/>
    <col min="6147" max="6399" width="9" style="1"/>
    <col min="6400" max="6402" width="25.625" style="1" customWidth="1"/>
    <col min="6403" max="6655" width="9" style="1"/>
    <col min="6656" max="6658" width="25.625" style="1" customWidth="1"/>
    <col min="6659" max="6911" width="9" style="1"/>
    <col min="6912" max="6914" width="25.625" style="1" customWidth="1"/>
    <col min="6915" max="7167" width="9" style="1"/>
    <col min="7168" max="7170" width="25.625" style="1" customWidth="1"/>
    <col min="7171" max="7423" width="9" style="1"/>
    <col min="7424" max="7426" width="25.625" style="1" customWidth="1"/>
    <col min="7427" max="7679" width="9" style="1"/>
    <col min="7680" max="7682" width="25.625" style="1" customWidth="1"/>
    <col min="7683" max="7935" width="9" style="1"/>
    <col min="7936" max="7938" width="25.625" style="1" customWidth="1"/>
    <col min="7939" max="8191" width="9" style="1"/>
    <col min="8192" max="8194" width="25.625" style="1" customWidth="1"/>
    <col min="8195" max="8447" width="9" style="1"/>
    <col min="8448" max="8450" width="25.625" style="1" customWidth="1"/>
    <col min="8451" max="8703" width="9" style="1"/>
    <col min="8704" max="8706" width="25.625" style="1" customWidth="1"/>
    <col min="8707" max="8959" width="9" style="1"/>
    <col min="8960" max="8962" width="25.625" style="1" customWidth="1"/>
    <col min="8963" max="9215" width="9" style="1"/>
    <col min="9216" max="9218" width="25.625" style="1" customWidth="1"/>
    <col min="9219" max="9471" width="9" style="1"/>
    <col min="9472" max="9474" width="25.625" style="1" customWidth="1"/>
    <col min="9475" max="9727" width="9" style="1"/>
    <col min="9728" max="9730" width="25.625" style="1" customWidth="1"/>
    <col min="9731" max="9983" width="9" style="1"/>
    <col min="9984" max="9986" width="25.625" style="1" customWidth="1"/>
    <col min="9987" max="10239" width="9" style="1"/>
    <col min="10240" max="10242" width="25.625" style="1" customWidth="1"/>
    <col min="10243" max="10495" width="9" style="1"/>
    <col min="10496" max="10498" width="25.625" style="1" customWidth="1"/>
    <col min="10499" max="10751" width="9" style="1"/>
    <col min="10752" max="10754" width="25.625" style="1" customWidth="1"/>
    <col min="10755" max="11007" width="9" style="1"/>
    <col min="11008" max="11010" width="25.625" style="1" customWidth="1"/>
    <col min="11011" max="11263" width="9" style="1"/>
    <col min="11264" max="11266" width="25.625" style="1" customWidth="1"/>
    <col min="11267" max="11519" width="9" style="1"/>
    <col min="11520" max="11522" width="25.625" style="1" customWidth="1"/>
    <col min="11523" max="11775" width="9" style="1"/>
    <col min="11776" max="11778" width="25.625" style="1" customWidth="1"/>
    <col min="11779" max="12031" width="9" style="1"/>
    <col min="12032" max="12034" width="25.625" style="1" customWidth="1"/>
    <col min="12035" max="12287" width="9" style="1"/>
    <col min="12288" max="12290" width="25.625" style="1" customWidth="1"/>
    <col min="12291" max="12543" width="9" style="1"/>
    <col min="12544" max="12546" width="25.625" style="1" customWidth="1"/>
    <col min="12547" max="12799" width="9" style="1"/>
    <col min="12800" max="12802" width="25.625" style="1" customWidth="1"/>
    <col min="12803" max="13055" width="9" style="1"/>
    <col min="13056" max="13058" width="25.625" style="1" customWidth="1"/>
    <col min="13059" max="13311" width="9" style="1"/>
    <col min="13312" max="13314" width="25.625" style="1" customWidth="1"/>
    <col min="13315" max="13567" width="9" style="1"/>
    <col min="13568" max="13570" width="25.625" style="1" customWidth="1"/>
    <col min="13571" max="13823" width="9" style="1"/>
    <col min="13824" max="13826" width="25.625" style="1" customWidth="1"/>
    <col min="13827" max="14079" width="9" style="1"/>
    <col min="14080" max="14082" width="25.625" style="1" customWidth="1"/>
    <col min="14083" max="14335" width="9" style="1"/>
    <col min="14336" max="14338" width="25.625" style="1" customWidth="1"/>
    <col min="14339" max="14591" width="9" style="1"/>
    <col min="14592" max="14594" width="25.625" style="1" customWidth="1"/>
    <col min="14595" max="14847" width="9" style="1"/>
    <col min="14848" max="14850" width="25.625" style="1" customWidth="1"/>
    <col min="14851" max="15103" width="9" style="1"/>
    <col min="15104" max="15106" width="25.625" style="1" customWidth="1"/>
    <col min="15107" max="15359" width="9" style="1"/>
    <col min="15360" max="15362" width="25.625" style="1" customWidth="1"/>
    <col min="15363" max="15615" width="9" style="1"/>
    <col min="15616" max="15618" width="25.625" style="1" customWidth="1"/>
    <col min="15619" max="15871" width="9" style="1"/>
    <col min="15872" max="15874" width="25.625" style="1" customWidth="1"/>
    <col min="15875" max="16127" width="9" style="1"/>
    <col min="16128" max="16130" width="25.625" style="1" customWidth="1"/>
    <col min="16131" max="16384" width="9" style="1"/>
  </cols>
  <sheetData>
    <row r="1" customFormat="1" spans="1:1">
      <c r="A1" s="83" t="s">
        <v>1323</v>
      </c>
    </row>
    <row r="2" customFormat="1" ht="18.75" spans="1:2">
      <c r="A2" s="84" t="s">
        <v>1324</v>
      </c>
      <c r="B2" s="84"/>
    </row>
    <row r="3" ht="30" customHeight="1" spans="2:2">
      <c r="B3" s="85" t="s">
        <v>29</v>
      </c>
    </row>
    <row r="4" ht="30" customHeight="1" spans="1:2">
      <c r="A4" s="5" t="s">
        <v>1325</v>
      </c>
      <c r="B4" s="5" t="s">
        <v>140</v>
      </c>
    </row>
    <row r="5" ht="30" customHeight="1" spans="1:2">
      <c r="A5" s="86" t="s">
        <v>1205</v>
      </c>
      <c r="B5" s="87">
        <v>1106.7</v>
      </c>
    </row>
    <row r="6" ht="30" customHeight="1" spans="1:2">
      <c r="A6" s="86" t="s">
        <v>1206</v>
      </c>
      <c r="B6" s="87">
        <v>4359</v>
      </c>
    </row>
    <row r="7" ht="30" customHeight="1" spans="1:2">
      <c r="A7" s="86" t="s">
        <v>1207</v>
      </c>
      <c r="B7" s="87">
        <v>2525</v>
      </c>
    </row>
    <row r="8" ht="30" customHeight="1" spans="1:2">
      <c r="A8" s="86" t="s">
        <v>1208</v>
      </c>
      <c r="B8" s="87">
        <v>13441.4</v>
      </c>
    </row>
    <row r="9" ht="30" customHeight="1" spans="1:2">
      <c r="A9" s="86" t="s">
        <v>1209</v>
      </c>
      <c r="B9" s="87">
        <v>26.6</v>
      </c>
    </row>
    <row r="10" ht="30" customHeight="1" spans="1:2">
      <c r="A10" s="86" t="s">
        <v>1210</v>
      </c>
      <c r="B10" s="87">
        <v>19.6</v>
      </c>
    </row>
    <row r="11" ht="30" customHeight="1" spans="1:2">
      <c r="A11" s="86" t="s">
        <v>1211</v>
      </c>
      <c r="B11" s="87">
        <v>3.5</v>
      </c>
    </row>
    <row r="12" ht="30" customHeight="1" spans="1:2">
      <c r="A12" s="86" t="s">
        <v>1213</v>
      </c>
      <c r="B12" s="87">
        <v>11.2</v>
      </c>
    </row>
    <row r="13" ht="30" customHeight="1" spans="1:2">
      <c r="A13" s="86" t="s">
        <v>1217</v>
      </c>
      <c r="B13" s="87">
        <v>0</v>
      </c>
    </row>
    <row r="14" ht="30" customHeight="1" spans="1:2">
      <c r="A14" s="88" t="s">
        <v>1216</v>
      </c>
      <c r="B14" s="87">
        <v>2.8</v>
      </c>
    </row>
    <row r="15" ht="30" customHeight="1" spans="1:2">
      <c r="A15" s="86" t="s">
        <v>1212</v>
      </c>
      <c r="B15" s="87">
        <v>1.4</v>
      </c>
    </row>
    <row r="16" ht="30" customHeight="1" spans="1:2">
      <c r="A16" s="86" t="s">
        <v>1214</v>
      </c>
      <c r="B16" s="87">
        <v>9.8</v>
      </c>
    </row>
    <row r="17" ht="30" customHeight="1" spans="1:2">
      <c r="A17" s="86" t="s">
        <v>1215</v>
      </c>
      <c r="B17" s="87">
        <v>25.9</v>
      </c>
    </row>
    <row r="18" ht="30" customHeight="1" spans="1:2">
      <c r="A18" s="5" t="s">
        <v>1232</v>
      </c>
      <c r="B18" s="89">
        <f>SUM(B5:B17)</f>
        <v>21532.9</v>
      </c>
    </row>
  </sheetData>
  <mergeCells count="1">
    <mergeCell ref="A2:B2"/>
  </mergeCells>
  <pageMargins left="0.984027777777778" right="0.75" top="1" bottom="1" header="0.511111111111111" footer="0.511111111111111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B27"/>
  <sheetViews>
    <sheetView zoomScaleSheetLayoutView="60" topLeftCell="A9" workbookViewId="0">
      <selection activeCell="G10" sqref="G10"/>
    </sheetView>
  </sheetViews>
  <sheetFormatPr defaultColWidth="9" defaultRowHeight="14.25" outlineLevelCol="1"/>
  <cols>
    <col min="1" max="1" width="54.125" style="16" customWidth="1"/>
    <col min="2" max="2" width="21.5" style="16" customWidth="1"/>
    <col min="3" max="16384" width="9" style="16" customWidth="1"/>
  </cols>
  <sheetData>
    <row r="1" s="16" customFormat="1" spans="1:1">
      <c r="A1" s="22" t="s">
        <v>1326</v>
      </c>
    </row>
    <row r="2" s="16" customFormat="1" ht="30.75" customHeight="1" spans="1:2">
      <c r="A2" s="73" t="s">
        <v>1327</v>
      </c>
      <c r="B2" s="73"/>
    </row>
    <row r="3" s="16" customFormat="1" ht="18.75" customHeight="1" spans="1:2">
      <c r="A3" s="74"/>
      <c r="B3" s="75" t="s">
        <v>29</v>
      </c>
    </row>
    <row r="4" s="71" customFormat="1" ht="24.95" customHeight="1" spans="1:2">
      <c r="A4" s="76" t="s">
        <v>1328</v>
      </c>
      <c r="B4" s="76" t="s">
        <v>1281</v>
      </c>
    </row>
    <row r="5" s="71" customFormat="1" ht="24.95" customHeight="1" spans="1:2">
      <c r="A5" s="77" t="s">
        <v>1218</v>
      </c>
      <c r="B5" s="78">
        <f>B6+B10+B16+B21</f>
        <v>21533</v>
      </c>
    </row>
    <row r="6" s="72" customFormat="1" ht="24.95" customHeight="1" spans="1:2">
      <c r="A6" s="79" t="s">
        <v>120</v>
      </c>
      <c r="B6" s="80">
        <f>B7</f>
        <v>54</v>
      </c>
    </row>
    <row r="7" s="72" customFormat="1" ht="24.95" customHeight="1" spans="1:2">
      <c r="A7" s="79" t="s">
        <v>1329</v>
      </c>
      <c r="B7" s="80">
        <f>B8+B9</f>
        <v>54</v>
      </c>
    </row>
    <row r="8" s="72" customFormat="1" ht="24.95" customHeight="1" spans="1:2">
      <c r="A8" s="79" t="s">
        <v>1330</v>
      </c>
      <c r="B8" s="81">
        <v>7</v>
      </c>
    </row>
    <row r="9" ht="24.95" customHeight="1" spans="1:2">
      <c r="A9" s="79" t="s">
        <v>1331</v>
      </c>
      <c r="B9" s="7">
        <v>47</v>
      </c>
    </row>
    <row r="10" s="72" customFormat="1" ht="24.95" customHeight="1" spans="1:2">
      <c r="A10" s="79" t="s">
        <v>121</v>
      </c>
      <c r="B10" s="80">
        <f>B11+B14</f>
        <v>278</v>
      </c>
    </row>
    <row r="11" s="72" customFormat="1" ht="24.95" customHeight="1" spans="1:2">
      <c r="A11" s="79" t="s">
        <v>1332</v>
      </c>
      <c r="B11" s="80">
        <f>SUM(B12:B13)</f>
        <v>264</v>
      </c>
    </row>
    <row r="12" s="72" customFormat="1" ht="24.95" customHeight="1" spans="1:2">
      <c r="A12" s="79" t="s">
        <v>1333</v>
      </c>
      <c r="B12" s="81">
        <v>107</v>
      </c>
    </row>
    <row r="13" ht="24.95" customHeight="1" spans="1:2">
      <c r="A13" s="79" t="s">
        <v>1334</v>
      </c>
      <c r="B13" s="7">
        <v>157</v>
      </c>
    </row>
    <row r="14" ht="24.95" customHeight="1" spans="1:2">
      <c r="A14" s="79" t="s">
        <v>1335</v>
      </c>
      <c r="B14" s="80">
        <f>B15</f>
        <v>14</v>
      </c>
    </row>
    <row r="15" ht="24.95" customHeight="1" spans="1:2">
      <c r="A15" s="79" t="s">
        <v>1334</v>
      </c>
      <c r="B15" s="7">
        <v>14</v>
      </c>
    </row>
    <row r="16" s="72" customFormat="1" ht="24.95" customHeight="1" spans="1:2">
      <c r="A16" s="79" t="s">
        <v>124</v>
      </c>
      <c r="B16" s="80">
        <f>B17</f>
        <v>19695</v>
      </c>
    </row>
    <row r="17" s="72" customFormat="1" ht="24.95" customHeight="1" spans="1:2">
      <c r="A17" s="79" t="s">
        <v>1298</v>
      </c>
      <c r="B17" s="80">
        <f>SUM(B18:B20)</f>
        <v>19695</v>
      </c>
    </row>
    <row r="18" s="72" customFormat="1" ht="24.95" customHeight="1" spans="1:2">
      <c r="A18" s="82" t="s">
        <v>1299</v>
      </c>
      <c r="B18" s="81">
        <v>15979</v>
      </c>
    </row>
    <row r="19" s="72" customFormat="1" ht="24.95" customHeight="1" spans="1:2">
      <c r="A19" s="82" t="s">
        <v>1336</v>
      </c>
      <c r="B19" s="81">
        <v>139</v>
      </c>
    </row>
    <row r="20" s="71" customFormat="1" ht="24.95" customHeight="1" spans="1:2">
      <c r="A20" s="82" t="s">
        <v>1301</v>
      </c>
      <c r="B20" s="81">
        <v>3577</v>
      </c>
    </row>
    <row r="21" ht="24.95" customHeight="1" spans="1:2">
      <c r="A21" s="79" t="s">
        <v>136</v>
      </c>
      <c r="B21" s="80">
        <f>B22</f>
        <v>1506</v>
      </c>
    </row>
    <row r="22" ht="25" customHeight="1" spans="1:2">
      <c r="A22" s="25" t="s">
        <v>1337</v>
      </c>
      <c r="B22" s="80">
        <f>SUM(B23:B27)</f>
        <v>1506</v>
      </c>
    </row>
    <row r="23" ht="25" customHeight="1" spans="1:2">
      <c r="A23" s="25" t="s">
        <v>1338</v>
      </c>
      <c r="B23" s="7">
        <v>953</v>
      </c>
    </row>
    <row r="24" ht="25" customHeight="1" spans="1:2">
      <c r="A24" s="25" t="s">
        <v>1339</v>
      </c>
      <c r="B24" s="7">
        <v>115</v>
      </c>
    </row>
    <row r="25" ht="25" customHeight="1" spans="1:2">
      <c r="A25" s="25" t="s">
        <v>1340</v>
      </c>
      <c r="B25" s="7">
        <v>247</v>
      </c>
    </row>
    <row r="26" ht="25" customHeight="1" spans="1:2">
      <c r="A26" s="25" t="s">
        <v>1341</v>
      </c>
      <c r="B26" s="7">
        <v>105</v>
      </c>
    </row>
    <row r="27" ht="25" customHeight="1" spans="1:2">
      <c r="A27" s="25" t="s">
        <v>1342</v>
      </c>
      <c r="B27" s="7">
        <v>86</v>
      </c>
    </row>
  </sheetData>
  <mergeCells count="1">
    <mergeCell ref="A2:B2"/>
  </mergeCells>
  <printOptions horizontalCentered="1"/>
  <pageMargins left="0.389583333333333" right="0.389583333333333" top="0.589583333333333" bottom="0.589583333333333" header="0.309722222222222" footer="0.309722222222222"/>
  <pageSetup paperSize="9" orientation="portrait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C8" sqref="C8"/>
    </sheetView>
  </sheetViews>
  <sheetFormatPr defaultColWidth="9" defaultRowHeight="14.25" outlineLevelCol="1"/>
  <cols>
    <col min="1" max="1" width="48.875" style="1" customWidth="1"/>
    <col min="2" max="2" width="23.625" style="1" customWidth="1"/>
    <col min="3" max="256" width="9" style="1"/>
    <col min="257" max="257" width="48.875" style="1" customWidth="1"/>
    <col min="258" max="258" width="23.625" style="1" customWidth="1"/>
    <col min="259" max="512" width="9" style="1"/>
    <col min="513" max="513" width="48.875" style="1" customWidth="1"/>
    <col min="514" max="514" width="23.625" style="1" customWidth="1"/>
    <col min="515" max="768" width="9" style="1"/>
    <col min="769" max="769" width="48.875" style="1" customWidth="1"/>
    <col min="770" max="770" width="23.625" style="1" customWidth="1"/>
    <col min="771" max="1024" width="9" style="1"/>
    <col min="1025" max="1025" width="48.875" style="1" customWidth="1"/>
    <col min="1026" max="1026" width="23.625" style="1" customWidth="1"/>
    <col min="1027" max="1280" width="9" style="1"/>
    <col min="1281" max="1281" width="48.875" style="1" customWidth="1"/>
    <col min="1282" max="1282" width="23.625" style="1" customWidth="1"/>
    <col min="1283" max="1536" width="9" style="1"/>
    <col min="1537" max="1537" width="48.875" style="1" customWidth="1"/>
    <col min="1538" max="1538" width="23.625" style="1" customWidth="1"/>
    <col min="1539" max="1792" width="9" style="1"/>
    <col min="1793" max="1793" width="48.875" style="1" customWidth="1"/>
    <col min="1794" max="1794" width="23.625" style="1" customWidth="1"/>
    <col min="1795" max="2048" width="9" style="1"/>
    <col min="2049" max="2049" width="48.875" style="1" customWidth="1"/>
    <col min="2050" max="2050" width="23.625" style="1" customWidth="1"/>
    <col min="2051" max="2304" width="9" style="1"/>
    <col min="2305" max="2305" width="48.875" style="1" customWidth="1"/>
    <col min="2306" max="2306" width="23.625" style="1" customWidth="1"/>
    <col min="2307" max="2560" width="9" style="1"/>
    <col min="2561" max="2561" width="48.875" style="1" customWidth="1"/>
    <col min="2562" max="2562" width="23.625" style="1" customWidth="1"/>
    <col min="2563" max="2816" width="9" style="1"/>
    <col min="2817" max="2817" width="48.875" style="1" customWidth="1"/>
    <col min="2818" max="2818" width="23.625" style="1" customWidth="1"/>
    <col min="2819" max="3072" width="9" style="1"/>
    <col min="3073" max="3073" width="48.875" style="1" customWidth="1"/>
    <col min="3074" max="3074" width="23.625" style="1" customWidth="1"/>
    <col min="3075" max="3328" width="9" style="1"/>
    <col min="3329" max="3329" width="48.875" style="1" customWidth="1"/>
    <col min="3330" max="3330" width="23.625" style="1" customWidth="1"/>
    <col min="3331" max="3584" width="9" style="1"/>
    <col min="3585" max="3585" width="48.875" style="1" customWidth="1"/>
    <col min="3586" max="3586" width="23.625" style="1" customWidth="1"/>
    <col min="3587" max="3840" width="9" style="1"/>
    <col min="3841" max="3841" width="48.875" style="1" customWidth="1"/>
    <col min="3842" max="3842" width="23.625" style="1" customWidth="1"/>
    <col min="3843" max="4096" width="9" style="1"/>
    <col min="4097" max="4097" width="48.875" style="1" customWidth="1"/>
    <col min="4098" max="4098" width="23.625" style="1" customWidth="1"/>
    <col min="4099" max="4352" width="9" style="1"/>
    <col min="4353" max="4353" width="48.875" style="1" customWidth="1"/>
    <col min="4354" max="4354" width="23.625" style="1" customWidth="1"/>
    <col min="4355" max="4608" width="9" style="1"/>
    <col min="4609" max="4609" width="48.875" style="1" customWidth="1"/>
    <col min="4610" max="4610" width="23.625" style="1" customWidth="1"/>
    <col min="4611" max="4864" width="9" style="1"/>
    <col min="4865" max="4865" width="48.875" style="1" customWidth="1"/>
    <col min="4866" max="4866" width="23.625" style="1" customWidth="1"/>
    <col min="4867" max="5120" width="9" style="1"/>
    <col min="5121" max="5121" width="48.875" style="1" customWidth="1"/>
    <col min="5122" max="5122" width="23.625" style="1" customWidth="1"/>
    <col min="5123" max="5376" width="9" style="1"/>
    <col min="5377" max="5377" width="48.875" style="1" customWidth="1"/>
    <col min="5378" max="5378" width="23.625" style="1" customWidth="1"/>
    <col min="5379" max="5632" width="9" style="1"/>
    <col min="5633" max="5633" width="48.875" style="1" customWidth="1"/>
    <col min="5634" max="5634" width="23.625" style="1" customWidth="1"/>
    <col min="5635" max="5888" width="9" style="1"/>
    <col min="5889" max="5889" width="48.875" style="1" customWidth="1"/>
    <col min="5890" max="5890" width="23.625" style="1" customWidth="1"/>
    <col min="5891" max="6144" width="9" style="1"/>
    <col min="6145" max="6145" width="48.875" style="1" customWidth="1"/>
    <col min="6146" max="6146" width="23.625" style="1" customWidth="1"/>
    <col min="6147" max="6400" width="9" style="1"/>
    <col min="6401" max="6401" width="48.875" style="1" customWidth="1"/>
    <col min="6402" max="6402" width="23.625" style="1" customWidth="1"/>
    <col min="6403" max="6656" width="9" style="1"/>
    <col min="6657" max="6657" width="48.875" style="1" customWidth="1"/>
    <col min="6658" max="6658" width="23.625" style="1" customWidth="1"/>
    <col min="6659" max="6912" width="9" style="1"/>
    <col min="6913" max="6913" width="48.875" style="1" customWidth="1"/>
    <col min="6914" max="6914" width="23.625" style="1" customWidth="1"/>
    <col min="6915" max="7168" width="9" style="1"/>
    <col min="7169" max="7169" width="48.875" style="1" customWidth="1"/>
    <col min="7170" max="7170" width="23.625" style="1" customWidth="1"/>
    <col min="7171" max="7424" width="9" style="1"/>
    <col min="7425" max="7425" width="48.875" style="1" customWidth="1"/>
    <col min="7426" max="7426" width="23.625" style="1" customWidth="1"/>
    <col min="7427" max="7680" width="9" style="1"/>
    <col min="7681" max="7681" width="48.875" style="1" customWidth="1"/>
    <col min="7682" max="7682" width="23.625" style="1" customWidth="1"/>
    <col min="7683" max="7936" width="9" style="1"/>
    <col min="7937" max="7937" width="48.875" style="1" customWidth="1"/>
    <col min="7938" max="7938" width="23.625" style="1" customWidth="1"/>
    <col min="7939" max="8192" width="9" style="1"/>
    <col min="8193" max="8193" width="48.875" style="1" customWidth="1"/>
    <col min="8194" max="8194" width="23.625" style="1" customWidth="1"/>
    <col min="8195" max="8448" width="9" style="1"/>
    <col min="8449" max="8449" width="48.875" style="1" customWidth="1"/>
    <col min="8450" max="8450" width="23.625" style="1" customWidth="1"/>
    <col min="8451" max="8704" width="9" style="1"/>
    <col min="8705" max="8705" width="48.875" style="1" customWidth="1"/>
    <col min="8706" max="8706" width="23.625" style="1" customWidth="1"/>
    <col min="8707" max="8960" width="9" style="1"/>
    <col min="8961" max="8961" width="48.875" style="1" customWidth="1"/>
    <col min="8962" max="8962" width="23.625" style="1" customWidth="1"/>
    <col min="8963" max="9216" width="9" style="1"/>
    <col min="9217" max="9217" width="48.875" style="1" customWidth="1"/>
    <col min="9218" max="9218" width="23.625" style="1" customWidth="1"/>
    <col min="9219" max="9472" width="9" style="1"/>
    <col min="9473" max="9473" width="48.875" style="1" customWidth="1"/>
    <col min="9474" max="9474" width="23.625" style="1" customWidth="1"/>
    <col min="9475" max="9728" width="9" style="1"/>
    <col min="9729" max="9729" width="48.875" style="1" customWidth="1"/>
    <col min="9730" max="9730" width="23.625" style="1" customWidth="1"/>
    <col min="9731" max="9984" width="9" style="1"/>
    <col min="9985" max="9985" width="48.875" style="1" customWidth="1"/>
    <col min="9986" max="9986" width="23.625" style="1" customWidth="1"/>
    <col min="9987" max="10240" width="9" style="1"/>
    <col min="10241" max="10241" width="48.875" style="1" customWidth="1"/>
    <col min="10242" max="10242" width="23.625" style="1" customWidth="1"/>
    <col min="10243" max="10496" width="9" style="1"/>
    <col min="10497" max="10497" width="48.875" style="1" customWidth="1"/>
    <col min="10498" max="10498" width="23.625" style="1" customWidth="1"/>
    <col min="10499" max="10752" width="9" style="1"/>
    <col min="10753" max="10753" width="48.875" style="1" customWidth="1"/>
    <col min="10754" max="10754" width="23.625" style="1" customWidth="1"/>
    <col min="10755" max="11008" width="9" style="1"/>
    <col min="11009" max="11009" width="48.875" style="1" customWidth="1"/>
    <col min="11010" max="11010" width="23.625" style="1" customWidth="1"/>
    <col min="11011" max="11264" width="9" style="1"/>
    <col min="11265" max="11265" width="48.875" style="1" customWidth="1"/>
    <col min="11266" max="11266" width="23.625" style="1" customWidth="1"/>
    <col min="11267" max="11520" width="9" style="1"/>
    <col min="11521" max="11521" width="48.875" style="1" customWidth="1"/>
    <col min="11522" max="11522" width="23.625" style="1" customWidth="1"/>
    <col min="11523" max="11776" width="9" style="1"/>
    <col min="11777" max="11777" width="48.875" style="1" customWidth="1"/>
    <col min="11778" max="11778" width="23.625" style="1" customWidth="1"/>
    <col min="11779" max="12032" width="9" style="1"/>
    <col min="12033" max="12033" width="48.875" style="1" customWidth="1"/>
    <col min="12034" max="12034" width="23.625" style="1" customWidth="1"/>
    <col min="12035" max="12288" width="9" style="1"/>
    <col min="12289" max="12289" width="48.875" style="1" customWidth="1"/>
    <col min="12290" max="12290" width="23.625" style="1" customWidth="1"/>
    <col min="12291" max="12544" width="9" style="1"/>
    <col min="12545" max="12545" width="48.875" style="1" customWidth="1"/>
    <col min="12546" max="12546" width="23.625" style="1" customWidth="1"/>
    <col min="12547" max="12800" width="9" style="1"/>
    <col min="12801" max="12801" width="48.875" style="1" customWidth="1"/>
    <col min="12802" max="12802" width="23.625" style="1" customWidth="1"/>
    <col min="12803" max="13056" width="9" style="1"/>
    <col min="13057" max="13057" width="48.875" style="1" customWidth="1"/>
    <col min="13058" max="13058" width="23.625" style="1" customWidth="1"/>
    <col min="13059" max="13312" width="9" style="1"/>
    <col min="13313" max="13313" width="48.875" style="1" customWidth="1"/>
    <col min="13314" max="13314" width="23.625" style="1" customWidth="1"/>
    <col min="13315" max="13568" width="9" style="1"/>
    <col min="13569" max="13569" width="48.875" style="1" customWidth="1"/>
    <col min="13570" max="13570" width="23.625" style="1" customWidth="1"/>
    <col min="13571" max="13824" width="9" style="1"/>
    <col min="13825" max="13825" width="48.875" style="1" customWidth="1"/>
    <col min="13826" max="13826" width="23.625" style="1" customWidth="1"/>
    <col min="13827" max="14080" width="9" style="1"/>
    <col min="14081" max="14081" width="48.875" style="1" customWidth="1"/>
    <col min="14082" max="14082" width="23.625" style="1" customWidth="1"/>
    <col min="14083" max="14336" width="9" style="1"/>
    <col min="14337" max="14337" width="48.875" style="1" customWidth="1"/>
    <col min="14338" max="14338" width="23.625" style="1" customWidth="1"/>
    <col min="14339" max="14592" width="9" style="1"/>
    <col min="14593" max="14593" width="48.875" style="1" customWidth="1"/>
    <col min="14594" max="14594" width="23.625" style="1" customWidth="1"/>
    <col min="14595" max="14848" width="9" style="1"/>
    <col min="14849" max="14849" width="48.875" style="1" customWidth="1"/>
    <col min="14850" max="14850" width="23.625" style="1" customWidth="1"/>
    <col min="14851" max="15104" width="9" style="1"/>
    <col min="15105" max="15105" width="48.875" style="1" customWidth="1"/>
    <col min="15106" max="15106" width="23.625" style="1" customWidth="1"/>
    <col min="15107" max="15360" width="9" style="1"/>
    <col min="15361" max="15361" width="48.875" style="1" customWidth="1"/>
    <col min="15362" max="15362" width="23.625" style="1" customWidth="1"/>
    <col min="15363" max="15616" width="9" style="1"/>
    <col min="15617" max="15617" width="48.875" style="1" customWidth="1"/>
    <col min="15618" max="15618" width="23.625" style="1" customWidth="1"/>
    <col min="15619" max="15872" width="9" style="1"/>
    <col min="15873" max="15873" width="48.875" style="1" customWidth="1"/>
    <col min="15874" max="15874" width="23.625" style="1" customWidth="1"/>
    <col min="15875" max="16128" width="9" style="1"/>
    <col min="16129" max="16129" width="48.875" style="1" customWidth="1"/>
    <col min="16130" max="16130" width="23.625" style="1" customWidth="1"/>
    <col min="16131" max="16384" width="9" style="1"/>
  </cols>
  <sheetData>
    <row r="1" ht="16.5" customHeight="1" spans="1:1">
      <c r="A1" s="2" t="s">
        <v>1343</v>
      </c>
    </row>
    <row r="2" ht="31.5" customHeight="1" spans="1:2">
      <c r="A2" s="53" t="s">
        <v>1344</v>
      </c>
      <c r="B2" s="53"/>
    </row>
    <row r="3" ht="21.75" customHeight="1" spans="2:2">
      <c r="B3" s="55" t="s">
        <v>29</v>
      </c>
    </row>
    <row r="4" ht="30" customHeight="1" spans="1:2">
      <c r="A4" s="62" t="s">
        <v>1221</v>
      </c>
      <c r="B4" s="63" t="s">
        <v>1281</v>
      </c>
    </row>
    <row r="5" ht="30" customHeight="1" spans="1:2">
      <c r="A5" s="64" t="s">
        <v>1345</v>
      </c>
      <c r="B5" s="65">
        <f>B6+B7+B8+B9</f>
        <v>14447</v>
      </c>
    </row>
    <row r="6" ht="30" customHeight="1" spans="1:2">
      <c r="A6" s="66" t="s">
        <v>1346</v>
      </c>
      <c r="B6" s="67">
        <v>7400</v>
      </c>
    </row>
    <row r="7" ht="30" customHeight="1" spans="1:2">
      <c r="A7" s="64" t="s">
        <v>1347</v>
      </c>
      <c r="B7" s="68">
        <v>1447</v>
      </c>
    </row>
    <row r="8" ht="30" customHeight="1" spans="1:2">
      <c r="A8" s="64" t="s">
        <v>1348</v>
      </c>
      <c r="B8" s="68"/>
    </row>
    <row r="9" ht="30" customHeight="1" spans="1:2">
      <c r="A9" s="64" t="s">
        <v>1349</v>
      </c>
      <c r="B9" s="68">
        <v>5600</v>
      </c>
    </row>
    <row r="10" ht="30" customHeight="1" spans="1:2">
      <c r="A10" s="64" t="s">
        <v>1350</v>
      </c>
      <c r="B10" s="68"/>
    </row>
    <row r="11" ht="30" customHeight="1" spans="1:2">
      <c r="A11" s="64" t="s">
        <v>1351</v>
      </c>
      <c r="B11" s="68"/>
    </row>
    <row r="12" ht="30" customHeight="1" spans="1:2">
      <c r="A12" s="64" t="s">
        <v>1352</v>
      </c>
      <c r="B12" s="68"/>
    </row>
    <row r="13" ht="30" customHeight="1" spans="1:2">
      <c r="A13" s="69" t="s">
        <v>1218</v>
      </c>
      <c r="B13" s="70">
        <f>B5+B11+B12</f>
        <v>14447</v>
      </c>
    </row>
  </sheetData>
  <mergeCells count="1">
    <mergeCell ref="A2:B2"/>
  </mergeCells>
  <pageMargins left="1.18" right="0.75" top="0.98" bottom="0.98" header="0.51" footer="0.51"/>
  <pageSetup paperSize="9" firstPageNumber="952" orientation="portrait" useFirstPageNumber="1"/>
  <headerFooter alignWithMargins="0" scaleWithDoc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workbookViewId="0">
      <selection activeCell="C10" sqref="C10"/>
    </sheetView>
  </sheetViews>
  <sheetFormatPr defaultColWidth="9" defaultRowHeight="14.25" outlineLevelCol="1"/>
  <cols>
    <col min="1" max="1" width="50.5" style="1" customWidth="1"/>
    <col min="2" max="2" width="19.75" style="1" customWidth="1"/>
    <col min="3" max="256" width="9" style="1"/>
    <col min="257" max="257" width="50.5" style="1" customWidth="1"/>
    <col min="258" max="258" width="19.75" style="1" customWidth="1"/>
    <col min="259" max="512" width="9" style="1"/>
    <col min="513" max="513" width="50.5" style="1" customWidth="1"/>
    <col min="514" max="514" width="19.75" style="1" customWidth="1"/>
    <col min="515" max="768" width="9" style="1"/>
    <col min="769" max="769" width="50.5" style="1" customWidth="1"/>
    <col min="770" max="770" width="19.75" style="1" customWidth="1"/>
    <col min="771" max="1024" width="9" style="1"/>
    <col min="1025" max="1025" width="50.5" style="1" customWidth="1"/>
    <col min="1026" max="1026" width="19.75" style="1" customWidth="1"/>
    <col min="1027" max="1280" width="9" style="1"/>
    <col min="1281" max="1281" width="50.5" style="1" customWidth="1"/>
    <col min="1282" max="1282" width="19.75" style="1" customWidth="1"/>
    <col min="1283" max="1536" width="9" style="1"/>
    <col min="1537" max="1537" width="50.5" style="1" customWidth="1"/>
    <col min="1538" max="1538" width="19.75" style="1" customWidth="1"/>
    <col min="1539" max="1792" width="9" style="1"/>
    <col min="1793" max="1793" width="50.5" style="1" customWidth="1"/>
    <col min="1794" max="1794" width="19.75" style="1" customWidth="1"/>
    <col min="1795" max="2048" width="9" style="1"/>
    <col min="2049" max="2049" width="50.5" style="1" customWidth="1"/>
    <col min="2050" max="2050" width="19.75" style="1" customWidth="1"/>
    <col min="2051" max="2304" width="9" style="1"/>
    <col min="2305" max="2305" width="50.5" style="1" customWidth="1"/>
    <col min="2306" max="2306" width="19.75" style="1" customWidth="1"/>
    <col min="2307" max="2560" width="9" style="1"/>
    <col min="2561" max="2561" width="50.5" style="1" customWidth="1"/>
    <col min="2562" max="2562" width="19.75" style="1" customWidth="1"/>
    <col min="2563" max="2816" width="9" style="1"/>
    <col min="2817" max="2817" width="50.5" style="1" customWidth="1"/>
    <col min="2818" max="2818" width="19.75" style="1" customWidth="1"/>
    <col min="2819" max="3072" width="9" style="1"/>
    <col min="3073" max="3073" width="50.5" style="1" customWidth="1"/>
    <col min="3074" max="3074" width="19.75" style="1" customWidth="1"/>
    <col min="3075" max="3328" width="9" style="1"/>
    <col min="3329" max="3329" width="50.5" style="1" customWidth="1"/>
    <col min="3330" max="3330" width="19.75" style="1" customWidth="1"/>
    <col min="3331" max="3584" width="9" style="1"/>
    <col min="3585" max="3585" width="50.5" style="1" customWidth="1"/>
    <col min="3586" max="3586" width="19.75" style="1" customWidth="1"/>
    <col min="3587" max="3840" width="9" style="1"/>
    <col min="3841" max="3841" width="50.5" style="1" customWidth="1"/>
    <col min="3842" max="3842" width="19.75" style="1" customWidth="1"/>
    <col min="3843" max="4096" width="9" style="1"/>
    <col min="4097" max="4097" width="50.5" style="1" customWidth="1"/>
    <col min="4098" max="4098" width="19.75" style="1" customWidth="1"/>
    <col min="4099" max="4352" width="9" style="1"/>
    <col min="4353" max="4353" width="50.5" style="1" customWidth="1"/>
    <col min="4354" max="4354" width="19.75" style="1" customWidth="1"/>
    <col min="4355" max="4608" width="9" style="1"/>
    <col min="4609" max="4609" width="50.5" style="1" customWidth="1"/>
    <col min="4610" max="4610" width="19.75" style="1" customWidth="1"/>
    <col min="4611" max="4864" width="9" style="1"/>
    <col min="4865" max="4865" width="50.5" style="1" customWidth="1"/>
    <col min="4866" max="4866" width="19.75" style="1" customWidth="1"/>
    <col min="4867" max="5120" width="9" style="1"/>
    <col min="5121" max="5121" width="50.5" style="1" customWidth="1"/>
    <col min="5122" max="5122" width="19.75" style="1" customWidth="1"/>
    <col min="5123" max="5376" width="9" style="1"/>
    <col min="5377" max="5377" width="50.5" style="1" customWidth="1"/>
    <col min="5378" max="5378" width="19.75" style="1" customWidth="1"/>
    <col min="5379" max="5632" width="9" style="1"/>
    <col min="5633" max="5633" width="50.5" style="1" customWidth="1"/>
    <col min="5634" max="5634" width="19.75" style="1" customWidth="1"/>
    <col min="5635" max="5888" width="9" style="1"/>
    <col min="5889" max="5889" width="50.5" style="1" customWidth="1"/>
    <col min="5890" max="5890" width="19.75" style="1" customWidth="1"/>
    <col min="5891" max="6144" width="9" style="1"/>
    <col min="6145" max="6145" width="50.5" style="1" customWidth="1"/>
    <col min="6146" max="6146" width="19.75" style="1" customWidth="1"/>
    <col min="6147" max="6400" width="9" style="1"/>
    <col min="6401" max="6401" width="50.5" style="1" customWidth="1"/>
    <col min="6402" max="6402" width="19.75" style="1" customWidth="1"/>
    <col min="6403" max="6656" width="9" style="1"/>
    <col min="6657" max="6657" width="50.5" style="1" customWidth="1"/>
    <col min="6658" max="6658" width="19.75" style="1" customWidth="1"/>
    <col min="6659" max="6912" width="9" style="1"/>
    <col min="6913" max="6913" width="50.5" style="1" customWidth="1"/>
    <col min="6914" max="6914" width="19.75" style="1" customWidth="1"/>
    <col min="6915" max="7168" width="9" style="1"/>
    <col min="7169" max="7169" width="50.5" style="1" customWidth="1"/>
    <col min="7170" max="7170" width="19.75" style="1" customWidth="1"/>
    <col min="7171" max="7424" width="9" style="1"/>
    <col min="7425" max="7425" width="50.5" style="1" customWidth="1"/>
    <col min="7426" max="7426" width="19.75" style="1" customWidth="1"/>
    <col min="7427" max="7680" width="9" style="1"/>
    <col min="7681" max="7681" width="50.5" style="1" customWidth="1"/>
    <col min="7682" max="7682" width="19.75" style="1" customWidth="1"/>
    <col min="7683" max="7936" width="9" style="1"/>
    <col min="7937" max="7937" width="50.5" style="1" customWidth="1"/>
    <col min="7938" max="7938" width="19.75" style="1" customWidth="1"/>
    <col min="7939" max="8192" width="9" style="1"/>
    <col min="8193" max="8193" width="50.5" style="1" customWidth="1"/>
    <col min="8194" max="8194" width="19.75" style="1" customWidth="1"/>
    <col min="8195" max="8448" width="9" style="1"/>
    <col min="8449" max="8449" width="50.5" style="1" customWidth="1"/>
    <col min="8450" max="8450" width="19.75" style="1" customWidth="1"/>
    <col min="8451" max="8704" width="9" style="1"/>
    <col min="8705" max="8705" width="50.5" style="1" customWidth="1"/>
    <col min="8706" max="8706" width="19.75" style="1" customWidth="1"/>
    <col min="8707" max="8960" width="9" style="1"/>
    <col min="8961" max="8961" width="50.5" style="1" customWidth="1"/>
    <col min="8962" max="8962" width="19.75" style="1" customWidth="1"/>
    <col min="8963" max="9216" width="9" style="1"/>
    <col min="9217" max="9217" width="50.5" style="1" customWidth="1"/>
    <col min="9218" max="9218" width="19.75" style="1" customWidth="1"/>
    <col min="9219" max="9472" width="9" style="1"/>
    <col min="9473" max="9473" width="50.5" style="1" customWidth="1"/>
    <col min="9474" max="9474" width="19.75" style="1" customWidth="1"/>
    <col min="9475" max="9728" width="9" style="1"/>
    <col min="9729" max="9729" width="50.5" style="1" customWidth="1"/>
    <col min="9730" max="9730" width="19.75" style="1" customWidth="1"/>
    <col min="9731" max="9984" width="9" style="1"/>
    <col min="9985" max="9985" width="50.5" style="1" customWidth="1"/>
    <col min="9986" max="9986" width="19.75" style="1" customWidth="1"/>
    <col min="9987" max="10240" width="9" style="1"/>
    <col min="10241" max="10241" width="50.5" style="1" customWidth="1"/>
    <col min="10242" max="10242" width="19.75" style="1" customWidth="1"/>
    <col min="10243" max="10496" width="9" style="1"/>
    <col min="10497" max="10497" width="50.5" style="1" customWidth="1"/>
    <col min="10498" max="10498" width="19.75" style="1" customWidth="1"/>
    <col min="10499" max="10752" width="9" style="1"/>
    <col min="10753" max="10753" width="50.5" style="1" customWidth="1"/>
    <col min="10754" max="10754" width="19.75" style="1" customWidth="1"/>
    <col min="10755" max="11008" width="9" style="1"/>
    <col min="11009" max="11009" width="50.5" style="1" customWidth="1"/>
    <col min="11010" max="11010" width="19.75" style="1" customWidth="1"/>
    <col min="11011" max="11264" width="9" style="1"/>
    <col min="11265" max="11265" width="50.5" style="1" customWidth="1"/>
    <col min="11266" max="11266" width="19.75" style="1" customWidth="1"/>
    <col min="11267" max="11520" width="9" style="1"/>
    <col min="11521" max="11521" width="50.5" style="1" customWidth="1"/>
    <col min="11522" max="11522" width="19.75" style="1" customWidth="1"/>
    <col min="11523" max="11776" width="9" style="1"/>
    <col min="11777" max="11777" width="50.5" style="1" customWidth="1"/>
    <col min="11778" max="11778" width="19.75" style="1" customWidth="1"/>
    <col min="11779" max="12032" width="9" style="1"/>
    <col min="12033" max="12033" width="50.5" style="1" customWidth="1"/>
    <col min="12034" max="12034" width="19.75" style="1" customWidth="1"/>
    <col min="12035" max="12288" width="9" style="1"/>
    <col min="12289" max="12289" width="50.5" style="1" customWidth="1"/>
    <col min="12290" max="12290" width="19.75" style="1" customWidth="1"/>
    <col min="12291" max="12544" width="9" style="1"/>
    <col min="12545" max="12545" width="50.5" style="1" customWidth="1"/>
    <col min="12546" max="12546" width="19.75" style="1" customWidth="1"/>
    <col min="12547" max="12800" width="9" style="1"/>
    <col min="12801" max="12801" width="50.5" style="1" customWidth="1"/>
    <col min="12802" max="12802" width="19.75" style="1" customWidth="1"/>
    <col min="12803" max="13056" width="9" style="1"/>
    <col min="13057" max="13057" width="50.5" style="1" customWidth="1"/>
    <col min="13058" max="13058" width="19.75" style="1" customWidth="1"/>
    <col min="13059" max="13312" width="9" style="1"/>
    <col min="13313" max="13313" width="50.5" style="1" customWidth="1"/>
    <col min="13314" max="13314" width="19.75" style="1" customWidth="1"/>
    <col min="13315" max="13568" width="9" style="1"/>
    <col min="13569" max="13569" width="50.5" style="1" customWidth="1"/>
    <col min="13570" max="13570" width="19.75" style="1" customWidth="1"/>
    <col min="13571" max="13824" width="9" style="1"/>
    <col min="13825" max="13825" width="50.5" style="1" customWidth="1"/>
    <col min="13826" max="13826" width="19.75" style="1" customWidth="1"/>
    <col min="13827" max="14080" width="9" style="1"/>
    <col min="14081" max="14081" width="50.5" style="1" customWidth="1"/>
    <col min="14082" max="14082" width="19.75" style="1" customWidth="1"/>
    <col min="14083" max="14336" width="9" style="1"/>
    <col min="14337" max="14337" width="50.5" style="1" customWidth="1"/>
    <col min="14338" max="14338" width="19.75" style="1" customWidth="1"/>
    <col min="14339" max="14592" width="9" style="1"/>
    <col min="14593" max="14593" width="50.5" style="1" customWidth="1"/>
    <col min="14594" max="14594" width="19.75" style="1" customWidth="1"/>
    <col min="14595" max="14848" width="9" style="1"/>
    <col min="14849" max="14849" width="50.5" style="1" customWidth="1"/>
    <col min="14850" max="14850" width="19.75" style="1" customWidth="1"/>
    <col min="14851" max="15104" width="9" style="1"/>
    <col min="15105" max="15105" width="50.5" style="1" customWidth="1"/>
    <col min="15106" max="15106" width="19.75" style="1" customWidth="1"/>
    <col min="15107" max="15360" width="9" style="1"/>
    <col min="15361" max="15361" width="50.5" style="1" customWidth="1"/>
    <col min="15362" max="15362" width="19.75" style="1" customWidth="1"/>
    <col min="15363" max="15616" width="9" style="1"/>
    <col min="15617" max="15617" width="50.5" style="1" customWidth="1"/>
    <col min="15618" max="15618" width="19.75" style="1" customWidth="1"/>
    <col min="15619" max="15872" width="9" style="1"/>
    <col min="15873" max="15873" width="50.5" style="1" customWidth="1"/>
    <col min="15874" max="15874" width="19.75" style="1" customWidth="1"/>
    <col min="15875" max="16128" width="9" style="1"/>
    <col min="16129" max="16129" width="50.5" style="1" customWidth="1"/>
    <col min="16130" max="16130" width="19.75" style="1" customWidth="1"/>
    <col min="16131" max="16384" width="9" style="1"/>
  </cols>
  <sheetData>
    <row r="1" ht="16.5" customHeight="1" spans="1:1">
      <c r="A1" s="2" t="s">
        <v>1353</v>
      </c>
    </row>
    <row r="2" ht="31.5" customHeight="1" spans="1:2">
      <c r="A2" s="53" t="s">
        <v>1354</v>
      </c>
      <c r="B2" s="53"/>
    </row>
    <row r="3" ht="26.25" customHeight="1" spans="1:2">
      <c r="A3" s="54"/>
      <c r="B3" s="55" t="s">
        <v>29</v>
      </c>
    </row>
    <row r="4" ht="30" customHeight="1" spans="1:2">
      <c r="A4" s="56" t="s">
        <v>1355</v>
      </c>
      <c r="B4" s="57" t="s">
        <v>1281</v>
      </c>
    </row>
    <row r="5" ht="30" customHeight="1" spans="1:2">
      <c r="A5" s="58" t="s">
        <v>1356</v>
      </c>
      <c r="B5" s="59">
        <f>B6+B8+B10+B12</f>
        <v>9420</v>
      </c>
    </row>
    <row r="6" ht="30" customHeight="1" spans="1:2">
      <c r="A6" s="58" t="s">
        <v>1357</v>
      </c>
      <c r="B6" s="59">
        <v>3830</v>
      </c>
    </row>
    <row r="7" ht="30" customHeight="1" spans="1:2">
      <c r="A7" s="25" t="s">
        <v>1358</v>
      </c>
      <c r="B7" s="59">
        <v>3830</v>
      </c>
    </row>
    <row r="8" ht="30" customHeight="1" spans="1:2">
      <c r="A8" s="58" t="s">
        <v>1359</v>
      </c>
      <c r="B8" s="59">
        <v>5180</v>
      </c>
    </row>
    <row r="9" ht="30" customHeight="1" spans="1:2">
      <c r="A9" s="58" t="s">
        <v>1360</v>
      </c>
      <c r="B9" s="59">
        <v>5180</v>
      </c>
    </row>
    <row r="10" ht="30" customHeight="1" spans="1:2">
      <c r="A10" s="58" t="s">
        <v>1361</v>
      </c>
      <c r="B10" s="59">
        <v>300</v>
      </c>
    </row>
    <row r="11" ht="30" customHeight="1" spans="1:2">
      <c r="A11" s="58" t="s">
        <v>1362</v>
      </c>
      <c r="B11" s="59">
        <v>300</v>
      </c>
    </row>
    <row r="12" ht="30" customHeight="1" spans="1:2">
      <c r="A12" s="58" t="s">
        <v>1363</v>
      </c>
      <c r="B12" s="59">
        <v>110</v>
      </c>
    </row>
    <row r="13" ht="30" customHeight="1" spans="1:2">
      <c r="A13" s="58" t="s">
        <v>1364</v>
      </c>
      <c r="B13" s="59">
        <v>110</v>
      </c>
    </row>
    <row r="14" ht="30" customHeight="1" spans="1:2">
      <c r="A14" s="58" t="s">
        <v>1365</v>
      </c>
      <c r="B14" s="59"/>
    </row>
    <row r="15" ht="30" customHeight="1" spans="1:2">
      <c r="A15" s="58" t="s">
        <v>1366</v>
      </c>
      <c r="B15" s="59">
        <v>5027</v>
      </c>
    </row>
    <row r="16" ht="30" customHeight="1" spans="1:2">
      <c r="A16" s="58" t="s">
        <v>1367</v>
      </c>
      <c r="B16" s="59"/>
    </row>
    <row r="17" ht="30" customHeight="1" spans="1:2">
      <c r="A17" s="60" t="s">
        <v>1218</v>
      </c>
      <c r="B17" s="61">
        <v>14447</v>
      </c>
    </row>
  </sheetData>
  <mergeCells count="1">
    <mergeCell ref="A2:B2"/>
  </mergeCells>
  <pageMargins left="1.18" right="0.75" top="0.98" bottom="0.98" header="0.51" footer="0.51"/>
  <pageSetup paperSize="9" orientation="portrait"/>
  <headerFooter alignWithMargins="0" scaleWithDoc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3"/>
  <sheetViews>
    <sheetView workbookViewId="0">
      <selection activeCell="B7" sqref="B7"/>
    </sheetView>
  </sheetViews>
  <sheetFormatPr defaultColWidth="9" defaultRowHeight="14.25" outlineLevelCol="1"/>
  <cols>
    <col min="1" max="1" width="48.875" style="1" customWidth="1"/>
    <col min="2" max="2" width="23.625" style="1" customWidth="1"/>
    <col min="3" max="256" width="9" style="1"/>
    <col min="257" max="257" width="48.875" style="1" customWidth="1"/>
    <col min="258" max="258" width="23.625" style="1" customWidth="1"/>
    <col min="259" max="512" width="9" style="1"/>
    <col min="513" max="513" width="48.875" style="1" customWidth="1"/>
    <col min="514" max="514" width="23.625" style="1" customWidth="1"/>
    <col min="515" max="768" width="9" style="1"/>
    <col min="769" max="769" width="48.875" style="1" customWidth="1"/>
    <col min="770" max="770" width="23.625" style="1" customWidth="1"/>
    <col min="771" max="1024" width="9" style="1"/>
    <col min="1025" max="1025" width="48.875" style="1" customWidth="1"/>
    <col min="1026" max="1026" width="23.625" style="1" customWidth="1"/>
    <col min="1027" max="1280" width="9" style="1"/>
    <col min="1281" max="1281" width="48.875" style="1" customWidth="1"/>
    <col min="1282" max="1282" width="23.625" style="1" customWidth="1"/>
    <col min="1283" max="1536" width="9" style="1"/>
    <col min="1537" max="1537" width="48.875" style="1" customWidth="1"/>
    <col min="1538" max="1538" width="23.625" style="1" customWidth="1"/>
    <col min="1539" max="1792" width="9" style="1"/>
    <col min="1793" max="1793" width="48.875" style="1" customWidth="1"/>
    <col min="1794" max="1794" width="23.625" style="1" customWidth="1"/>
    <col min="1795" max="2048" width="9" style="1"/>
    <col min="2049" max="2049" width="48.875" style="1" customWidth="1"/>
    <col min="2050" max="2050" width="23.625" style="1" customWidth="1"/>
    <col min="2051" max="2304" width="9" style="1"/>
    <col min="2305" max="2305" width="48.875" style="1" customWidth="1"/>
    <col min="2306" max="2306" width="23.625" style="1" customWidth="1"/>
    <col min="2307" max="2560" width="9" style="1"/>
    <col min="2561" max="2561" width="48.875" style="1" customWidth="1"/>
    <col min="2562" max="2562" width="23.625" style="1" customWidth="1"/>
    <col min="2563" max="2816" width="9" style="1"/>
    <col min="2817" max="2817" width="48.875" style="1" customWidth="1"/>
    <col min="2818" max="2818" width="23.625" style="1" customWidth="1"/>
    <col min="2819" max="3072" width="9" style="1"/>
    <col min="3073" max="3073" width="48.875" style="1" customWidth="1"/>
    <col min="3074" max="3074" width="23.625" style="1" customWidth="1"/>
    <col min="3075" max="3328" width="9" style="1"/>
    <col min="3329" max="3329" width="48.875" style="1" customWidth="1"/>
    <col min="3330" max="3330" width="23.625" style="1" customWidth="1"/>
    <col min="3331" max="3584" width="9" style="1"/>
    <col min="3585" max="3585" width="48.875" style="1" customWidth="1"/>
    <col min="3586" max="3586" width="23.625" style="1" customWidth="1"/>
    <col min="3587" max="3840" width="9" style="1"/>
    <col min="3841" max="3841" width="48.875" style="1" customWidth="1"/>
    <col min="3842" max="3842" width="23.625" style="1" customWidth="1"/>
    <col min="3843" max="4096" width="9" style="1"/>
    <col min="4097" max="4097" width="48.875" style="1" customWidth="1"/>
    <col min="4098" max="4098" width="23.625" style="1" customWidth="1"/>
    <col min="4099" max="4352" width="9" style="1"/>
    <col min="4353" max="4353" width="48.875" style="1" customWidth="1"/>
    <col min="4354" max="4354" width="23.625" style="1" customWidth="1"/>
    <col min="4355" max="4608" width="9" style="1"/>
    <col min="4609" max="4609" width="48.875" style="1" customWidth="1"/>
    <col min="4610" max="4610" width="23.625" style="1" customWidth="1"/>
    <col min="4611" max="4864" width="9" style="1"/>
    <col min="4865" max="4865" width="48.875" style="1" customWidth="1"/>
    <col min="4866" max="4866" width="23.625" style="1" customWidth="1"/>
    <col min="4867" max="5120" width="9" style="1"/>
    <col min="5121" max="5121" width="48.875" style="1" customWidth="1"/>
    <col min="5122" max="5122" width="23.625" style="1" customWidth="1"/>
    <col min="5123" max="5376" width="9" style="1"/>
    <col min="5377" max="5377" width="48.875" style="1" customWidth="1"/>
    <col min="5378" max="5378" width="23.625" style="1" customWidth="1"/>
    <col min="5379" max="5632" width="9" style="1"/>
    <col min="5633" max="5633" width="48.875" style="1" customWidth="1"/>
    <col min="5634" max="5634" width="23.625" style="1" customWidth="1"/>
    <col min="5635" max="5888" width="9" style="1"/>
    <col min="5889" max="5889" width="48.875" style="1" customWidth="1"/>
    <col min="5890" max="5890" width="23.625" style="1" customWidth="1"/>
    <col min="5891" max="6144" width="9" style="1"/>
    <col min="6145" max="6145" width="48.875" style="1" customWidth="1"/>
    <col min="6146" max="6146" width="23.625" style="1" customWidth="1"/>
    <col min="6147" max="6400" width="9" style="1"/>
    <col min="6401" max="6401" width="48.875" style="1" customWidth="1"/>
    <col min="6402" max="6402" width="23.625" style="1" customWidth="1"/>
    <col min="6403" max="6656" width="9" style="1"/>
    <col min="6657" max="6657" width="48.875" style="1" customWidth="1"/>
    <col min="6658" max="6658" width="23.625" style="1" customWidth="1"/>
    <col min="6659" max="6912" width="9" style="1"/>
    <col min="6913" max="6913" width="48.875" style="1" customWidth="1"/>
    <col min="6914" max="6914" width="23.625" style="1" customWidth="1"/>
    <col min="6915" max="7168" width="9" style="1"/>
    <col min="7169" max="7169" width="48.875" style="1" customWidth="1"/>
    <col min="7170" max="7170" width="23.625" style="1" customWidth="1"/>
    <col min="7171" max="7424" width="9" style="1"/>
    <col min="7425" max="7425" width="48.875" style="1" customWidth="1"/>
    <col min="7426" max="7426" width="23.625" style="1" customWidth="1"/>
    <col min="7427" max="7680" width="9" style="1"/>
    <col min="7681" max="7681" width="48.875" style="1" customWidth="1"/>
    <col min="7682" max="7682" width="23.625" style="1" customWidth="1"/>
    <col min="7683" max="7936" width="9" style="1"/>
    <col min="7937" max="7937" width="48.875" style="1" customWidth="1"/>
    <col min="7938" max="7938" width="23.625" style="1" customWidth="1"/>
    <col min="7939" max="8192" width="9" style="1"/>
    <col min="8193" max="8193" width="48.875" style="1" customWidth="1"/>
    <col min="8194" max="8194" width="23.625" style="1" customWidth="1"/>
    <col min="8195" max="8448" width="9" style="1"/>
    <col min="8449" max="8449" width="48.875" style="1" customWidth="1"/>
    <col min="8450" max="8450" width="23.625" style="1" customWidth="1"/>
    <col min="8451" max="8704" width="9" style="1"/>
    <col min="8705" max="8705" width="48.875" style="1" customWidth="1"/>
    <col min="8706" max="8706" width="23.625" style="1" customWidth="1"/>
    <col min="8707" max="8960" width="9" style="1"/>
    <col min="8961" max="8961" width="48.875" style="1" customWidth="1"/>
    <col min="8962" max="8962" width="23.625" style="1" customWidth="1"/>
    <col min="8963" max="9216" width="9" style="1"/>
    <col min="9217" max="9217" width="48.875" style="1" customWidth="1"/>
    <col min="9218" max="9218" width="23.625" style="1" customWidth="1"/>
    <col min="9219" max="9472" width="9" style="1"/>
    <col min="9473" max="9473" width="48.875" style="1" customWidth="1"/>
    <col min="9474" max="9474" width="23.625" style="1" customWidth="1"/>
    <col min="9475" max="9728" width="9" style="1"/>
    <col min="9729" max="9729" width="48.875" style="1" customWidth="1"/>
    <col min="9730" max="9730" width="23.625" style="1" customWidth="1"/>
    <col min="9731" max="9984" width="9" style="1"/>
    <col min="9985" max="9985" width="48.875" style="1" customWidth="1"/>
    <col min="9986" max="9986" width="23.625" style="1" customWidth="1"/>
    <col min="9987" max="10240" width="9" style="1"/>
    <col min="10241" max="10241" width="48.875" style="1" customWidth="1"/>
    <col min="10242" max="10242" width="23.625" style="1" customWidth="1"/>
    <col min="10243" max="10496" width="9" style="1"/>
    <col min="10497" max="10497" width="48.875" style="1" customWidth="1"/>
    <col min="10498" max="10498" width="23.625" style="1" customWidth="1"/>
    <col min="10499" max="10752" width="9" style="1"/>
    <col min="10753" max="10753" width="48.875" style="1" customWidth="1"/>
    <col min="10754" max="10754" width="23.625" style="1" customWidth="1"/>
    <col min="10755" max="11008" width="9" style="1"/>
    <col min="11009" max="11009" width="48.875" style="1" customWidth="1"/>
    <col min="11010" max="11010" width="23.625" style="1" customWidth="1"/>
    <col min="11011" max="11264" width="9" style="1"/>
    <col min="11265" max="11265" width="48.875" style="1" customWidth="1"/>
    <col min="11266" max="11266" width="23.625" style="1" customWidth="1"/>
    <col min="11267" max="11520" width="9" style="1"/>
    <col min="11521" max="11521" width="48.875" style="1" customWidth="1"/>
    <col min="11522" max="11522" width="23.625" style="1" customWidth="1"/>
    <col min="11523" max="11776" width="9" style="1"/>
    <col min="11777" max="11777" width="48.875" style="1" customWidth="1"/>
    <col min="11778" max="11778" width="23.625" style="1" customWidth="1"/>
    <col min="11779" max="12032" width="9" style="1"/>
    <col min="12033" max="12033" width="48.875" style="1" customWidth="1"/>
    <col min="12034" max="12034" width="23.625" style="1" customWidth="1"/>
    <col min="12035" max="12288" width="9" style="1"/>
    <col min="12289" max="12289" width="48.875" style="1" customWidth="1"/>
    <col min="12290" max="12290" width="23.625" style="1" customWidth="1"/>
    <col min="12291" max="12544" width="9" style="1"/>
    <col min="12545" max="12545" width="48.875" style="1" customWidth="1"/>
    <col min="12546" max="12546" width="23.625" style="1" customWidth="1"/>
    <col min="12547" max="12800" width="9" style="1"/>
    <col min="12801" max="12801" width="48.875" style="1" customWidth="1"/>
    <col min="12802" max="12802" width="23.625" style="1" customWidth="1"/>
    <col min="12803" max="13056" width="9" style="1"/>
    <col min="13057" max="13057" width="48.875" style="1" customWidth="1"/>
    <col min="13058" max="13058" width="23.625" style="1" customWidth="1"/>
    <col min="13059" max="13312" width="9" style="1"/>
    <col min="13313" max="13313" width="48.875" style="1" customWidth="1"/>
    <col min="13314" max="13314" width="23.625" style="1" customWidth="1"/>
    <col min="13315" max="13568" width="9" style="1"/>
    <col min="13569" max="13569" width="48.875" style="1" customWidth="1"/>
    <col min="13570" max="13570" width="23.625" style="1" customWidth="1"/>
    <col min="13571" max="13824" width="9" style="1"/>
    <col min="13825" max="13825" width="48.875" style="1" customWidth="1"/>
    <col min="13826" max="13826" width="23.625" style="1" customWidth="1"/>
    <col min="13827" max="14080" width="9" style="1"/>
    <col min="14081" max="14081" width="48.875" style="1" customWidth="1"/>
    <col min="14082" max="14082" width="23.625" style="1" customWidth="1"/>
    <col min="14083" max="14336" width="9" style="1"/>
    <col min="14337" max="14337" width="48.875" style="1" customWidth="1"/>
    <col min="14338" max="14338" width="23.625" style="1" customWidth="1"/>
    <col min="14339" max="14592" width="9" style="1"/>
    <col min="14593" max="14593" width="48.875" style="1" customWidth="1"/>
    <col min="14594" max="14594" width="23.625" style="1" customWidth="1"/>
    <col min="14595" max="14848" width="9" style="1"/>
    <col min="14849" max="14849" width="48.875" style="1" customWidth="1"/>
    <col min="14850" max="14850" width="23.625" style="1" customWidth="1"/>
    <col min="14851" max="15104" width="9" style="1"/>
    <col min="15105" max="15105" width="48.875" style="1" customWidth="1"/>
    <col min="15106" max="15106" width="23.625" style="1" customWidth="1"/>
    <col min="15107" max="15360" width="9" style="1"/>
    <col min="15361" max="15361" width="48.875" style="1" customWidth="1"/>
    <col min="15362" max="15362" width="23.625" style="1" customWidth="1"/>
    <col min="15363" max="15616" width="9" style="1"/>
    <col min="15617" max="15617" width="48.875" style="1" customWidth="1"/>
    <col min="15618" max="15618" width="23.625" style="1" customWidth="1"/>
    <col min="15619" max="15872" width="9" style="1"/>
    <col min="15873" max="15873" width="48.875" style="1" customWidth="1"/>
    <col min="15874" max="15874" width="23.625" style="1" customWidth="1"/>
    <col min="15875" max="16128" width="9" style="1"/>
    <col min="16129" max="16129" width="48.875" style="1" customWidth="1"/>
    <col min="16130" max="16130" width="23.625" style="1" customWidth="1"/>
    <col min="16131" max="16384" width="9" style="1"/>
  </cols>
  <sheetData>
    <row r="1" ht="16.5" customHeight="1" spans="1:1">
      <c r="A1" s="2" t="s">
        <v>1368</v>
      </c>
    </row>
    <row r="2" ht="31.5" customHeight="1" spans="1:2">
      <c r="A2" s="53" t="s">
        <v>1369</v>
      </c>
      <c r="B2" s="53"/>
    </row>
    <row r="3" ht="21.75" customHeight="1" spans="2:2">
      <c r="B3" s="55" t="s">
        <v>29</v>
      </c>
    </row>
    <row r="4" ht="30" customHeight="1" spans="1:2">
      <c r="A4" s="62" t="s">
        <v>1221</v>
      </c>
      <c r="B4" s="63" t="s">
        <v>1281</v>
      </c>
    </row>
    <row r="5" ht="30" customHeight="1" spans="1:2">
      <c r="A5" s="64" t="s">
        <v>1345</v>
      </c>
      <c r="B5" s="65">
        <f>B6+B7+B8+B9</f>
        <v>13300</v>
      </c>
    </row>
    <row r="6" ht="30" customHeight="1" spans="1:2">
      <c r="A6" s="66" t="s">
        <v>1346</v>
      </c>
      <c r="B6" s="67">
        <v>7400</v>
      </c>
    </row>
    <row r="7" ht="30" customHeight="1" spans="1:2">
      <c r="A7" s="64" t="s">
        <v>1347</v>
      </c>
      <c r="B7" s="68">
        <v>300</v>
      </c>
    </row>
    <row r="8" ht="30" customHeight="1" spans="1:2">
      <c r="A8" s="64" t="s">
        <v>1348</v>
      </c>
      <c r="B8" s="68"/>
    </row>
    <row r="9" ht="30" customHeight="1" spans="1:2">
      <c r="A9" s="64" t="s">
        <v>1349</v>
      </c>
      <c r="B9" s="68">
        <v>5600</v>
      </c>
    </row>
    <row r="10" ht="30" customHeight="1" spans="1:2">
      <c r="A10" s="64" t="s">
        <v>1350</v>
      </c>
      <c r="B10" s="68"/>
    </row>
    <row r="11" ht="30" customHeight="1" spans="1:2">
      <c r="A11" s="64" t="s">
        <v>1351</v>
      </c>
      <c r="B11" s="68"/>
    </row>
    <row r="12" ht="30" customHeight="1" spans="1:2">
      <c r="A12" s="64" t="s">
        <v>1352</v>
      </c>
      <c r="B12" s="68"/>
    </row>
    <row r="13" ht="30" customHeight="1" spans="1:2">
      <c r="A13" s="69" t="s">
        <v>1218</v>
      </c>
      <c r="B13" s="70">
        <f>B5+B11+B12</f>
        <v>13300</v>
      </c>
    </row>
  </sheetData>
  <mergeCells count="1">
    <mergeCell ref="A2:B2"/>
  </mergeCells>
  <pageMargins left="1.18" right="0.75" top="0.98" bottom="0.98" header="0.51" footer="0.51"/>
  <pageSetup paperSize="9" firstPageNumber="952" orientation="portrait" useFirstPageNumber="1"/>
  <headerFooter alignWithMargins="0" scaleWithDoc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5"/>
  <sheetViews>
    <sheetView workbookViewId="0">
      <selection activeCell="F11" sqref="F11"/>
    </sheetView>
  </sheetViews>
  <sheetFormatPr defaultColWidth="9" defaultRowHeight="14.25" outlineLevelCol="1"/>
  <cols>
    <col min="1" max="1" width="50.5" style="1" customWidth="1"/>
    <col min="2" max="2" width="19.75" style="1" customWidth="1"/>
    <col min="3" max="256" width="9" style="1"/>
    <col min="257" max="257" width="50.5" style="1" customWidth="1"/>
    <col min="258" max="258" width="19.75" style="1" customWidth="1"/>
    <col min="259" max="512" width="9" style="1"/>
    <col min="513" max="513" width="50.5" style="1" customWidth="1"/>
    <col min="514" max="514" width="19.75" style="1" customWidth="1"/>
    <col min="515" max="768" width="9" style="1"/>
    <col min="769" max="769" width="50.5" style="1" customWidth="1"/>
    <col min="770" max="770" width="19.75" style="1" customWidth="1"/>
    <col min="771" max="1024" width="9" style="1"/>
    <col min="1025" max="1025" width="50.5" style="1" customWidth="1"/>
    <col min="1026" max="1026" width="19.75" style="1" customWidth="1"/>
    <col min="1027" max="1280" width="9" style="1"/>
    <col min="1281" max="1281" width="50.5" style="1" customWidth="1"/>
    <col min="1282" max="1282" width="19.75" style="1" customWidth="1"/>
    <col min="1283" max="1536" width="9" style="1"/>
    <col min="1537" max="1537" width="50.5" style="1" customWidth="1"/>
    <col min="1538" max="1538" width="19.75" style="1" customWidth="1"/>
    <col min="1539" max="1792" width="9" style="1"/>
    <col min="1793" max="1793" width="50.5" style="1" customWidth="1"/>
    <col min="1794" max="1794" width="19.75" style="1" customWidth="1"/>
    <col min="1795" max="2048" width="9" style="1"/>
    <col min="2049" max="2049" width="50.5" style="1" customWidth="1"/>
    <col min="2050" max="2050" width="19.75" style="1" customWidth="1"/>
    <col min="2051" max="2304" width="9" style="1"/>
    <col min="2305" max="2305" width="50.5" style="1" customWidth="1"/>
    <col min="2306" max="2306" width="19.75" style="1" customWidth="1"/>
    <col min="2307" max="2560" width="9" style="1"/>
    <col min="2561" max="2561" width="50.5" style="1" customWidth="1"/>
    <col min="2562" max="2562" width="19.75" style="1" customWidth="1"/>
    <col min="2563" max="2816" width="9" style="1"/>
    <col min="2817" max="2817" width="50.5" style="1" customWidth="1"/>
    <col min="2818" max="2818" width="19.75" style="1" customWidth="1"/>
    <col min="2819" max="3072" width="9" style="1"/>
    <col min="3073" max="3073" width="50.5" style="1" customWidth="1"/>
    <col min="3074" max="3074" width="19.75" style="1" customWidth="1"/>
    <col min="3075" max="3328" width="9" style="1"/>
    <col min="3329" max="3329" width="50.5" style="1" customWidth="1"/>
    <col min="3330" max="3330" width="19.75" style="1" customWidth="1"/>
    <col min="3331" max="3584" width="9" style="1"/>
    <col min="3585" max="3585" width="50.5" style="1" customWidth="1"/>
    <col min="3586" max="3586" width="19.75" style="1" customWidth="1"/>
    <col min="3587" max="3840" width="9" style="1"/>
    <col min="3841" max="3841" width="50.5" style="1" customWidth="1"/>
    <col min="3842" max="3842" width="19.75" style="1" customWidth="1"/>
    <col min="3843" max="4096" width="9" style="1"/>
    <col min="4097" max="4097" width="50.5" style="1" customWidth="1"/>
    <col min="4098" max="4098" width="19.75" style="1" customWidth="1"/>
    <col min="4099" max="4352" width="9" style="1"/>
    <col min="4353" max="4353" width="50.5" style="1" customWidth="1"/>
    <col min="4354" max="4354" width="19.75" style="1" customWidth="1"/>
    <col min="4355" max="4608" width="9" style="1"/>
    <col min="4609" max="4609" width="50.5" style="1" customWidth="1"/>
    <col min="4610" max="4610" width="19.75" style="1" customWidth="1"/>
    <col min="4611" max="4864" width="9" style="1"/>
    <col min="4865" max="4865" width="50.5" style="1" customWidth="1"/>
    <col min="4866" max="4866" width="19.75" style="1" customWidth="1"/>
    <col min="4867" max="5120" width="9" style="1"/>
    <col min="5121" max="5121" width="50.5" style="1" customWidth="1"/>
    <col min="5122" max="5122" width="19.75" style="1" customWidth="1"/>
    <col min="5123" max="5376" width="9" style="1"/>
    <col min="5377" max="5377" width="50.5" style="1" customWidth="1"/>
    <col min="5378" max="5378" width="19.75" style="1" customWidth="1"/>
    <col min="5379" max="5632" width="9" style="1"/>
    <col min="5633" max="5633" width="50.5" style="1" customWidth="1"/>
    <col min="5634" max="5634" width="19.75" style="1" customWidth="1"/>
    <col min="5635" max="5888" width="9" style="1"/>
    <col min="5889" max="5889" width="50.5" style="1" customWidth="1"/>
    <col min="5890" max="5890" width="19.75" style="1" customWidth="1"/>
    <col min="5891" max="6144" width="9" style="1"/>
    <col min="6145" max="6145" width="50.5" style="1" customWidth="1"/>
    <col min="6146" max="6146" width="19.75" style="1" customWidth="1"/>
    <col min="6147" max="6400" width="9" style="1"/>
    <col min="6401" max="6401" width="50.5" style="1" customWidth="1"/>
    <col min="6402" max="6402" width="19.75" style="1" customWidth="1"/>
    <col min="6403" max="6656" width="9" style="1"/>
    <col min="6657" max="6657" width="50.5" style="1" customWidth="1"/>
    <col min="6658" max="6658" width="19.75" style="1" customWidth="1"/>
    <col min="6659" max="6912" width="9" style="1"/>
    <col min="6913" max="6913" width="50.5" style="1" customWidth="1"/>
    <col min="6914" max="6914" width="19.75" style="1" customWidth="1"/>
    <col min="6915" max="7168" width="9" style="1"/>
    <col min="7169" max="7169" width="50.5" style="1" customWidth="1"/>
    <col min="7170" max="7170" width="19.75" style="1" customWidth="1"/>
    <col min="7171" max="7424" width="9" style="1"/>
    <col min="7425" max="7425" width="50.5" style="1" customWidth="1"/>
    <col min="7426" max="7426" width="19.75" style="1" customWidth="1"/>
    <col min="7427" max="7680" width="9" style="1"/>
    <col min="7681" max="7681" width="50.5" style="1" customWidth="1"/>
    <col min="7682" max="7682" width="19.75" style="1" customWidth="1"/>
    <col min="7683" max="7936" width="9" style="1"/>
    <col min="7937" max="7937" width="50.5" style="1" customWidth="1"/>
    <col min="7938" max="7938" width="19.75" style="1" customWidth="1"/>
    <col min="7939" max="8192" width="9" style="1"/>
    <col min="8193" max="8193" width="50.5" style="1" customWidth="1"/>
    <col min="8194" max="8194" width="19.75" style="1" customWidth="1"/>
    <col min="8195" max="8448" width="9" style="1"/>
    <col min="8449" max="8449" width="50.5" style="1" customWidth="1"/>
    <col min="8450" max="8450" width="19.75" style="1" customWidth="1"/>
    <col min="8451" max="8704" width="9" style="1"/>
    <col min="8705" max="8705" width="50.5" style="1" customWidth="1"/>
    <col min="8706" max="8706" width="19.75" style="1" customWidth="1"/>
    <col min="8707" max="8960" width="9" style="1"/>
    <col min="8961" max="8961" width="50.5" style="1" customWidth="1"/>
    <col min="8962" max="8962" width="19.75" style="1" customWidth="1"/>
    <col min="8963" max="9216" width="9" style="1"/>
    <col min="9217" max="9217" width="50.5" style="1" customWidth="1"/>
    <col min="9218" max="9218" width="19.75" style="1" customWidth="1"/>
    <col min="9219" max="9472" width="9" style="1"/>
    <col min="9473" max="9473" width="50.5" style="1" customWidth="1"/>
    <col min="9474" max="9474" width="19.75" style="1" customWidth="1"/>
    <col min="9475" max="9728" width="9" style="1"/>
    <col min="9729" max="9729" width="50.5" style="1" customWidth="1"/>
    <col min="9730" max="9730" width="19.75" style="1" customWidth="1"/>
    <col min="9731" max="9984" width="9" style="1"/>
    <col min="9985" max="9985" width="50.5" style="1" customWidth="1"/>
    <col min="9986" max="9986" width="19.75" style="1" customWidth="1"/>
    <col min="9987" max="10240" width="9" style="1"/>
    <col min="10241" max="10241" width="50.5" style="1" customWidth="1"/>
    <col min="10242" max="10242" width="19.75" style="1" customWidth="1"/>
    <col min="10243" max="10496" width="9" style="1"/>
    <col min="10497" max="10497" width="50.5" style="1" customWidth="1"/>
    <col min="10498" max="10498" width="19.75" style="1" customWidth="1"/>
    <col min="10499" max="10752" width="9" style="1"/>
    <col min="10753" max="10753" width="50.5" style="1" customWidth="1"/>
    <col min="10754" max="10754" width="19.75" style="1" customWidth="1"/>
    <col min="10755" max="11008" width="9" style="1"/>
    <col min="11009" max="11009" width="50.5" style="1" customWidth="1"/>
    <col min="11010" max="11010" width="19.75" style="1" customWidth="1"/>
    <col min="11011" max="11264" width="9" style="1"/>
    <col min="11265" max="11265" width="50.5" style="1" customWidth="1"/>
    <col min="11266" max="11266" width="19.75" style="1" customWidth="1"/>
    <col min="11267" max="11520" width="9" style="1"/>
    <col min="11521" max="11521" width="50.5" style="1" customWidth="1"/>
    <col min="11522" max="11522" width="19.75" style="1" customWidth="1"/>
    <col min="11523" max="11776" width="9" style="1"/>
    <col min="11777" max="11777" width="50.5" style="1" customWidth="1"/>
    <col min="11778" max="11778" width="19.75" style="1" customWidth="1"/>
    <col min="11779" max="12032" width="9" style="1"/>
    <col min="12033" max="12033" width="50.5" style="1" customWidth="1"/>
    <col min="12034" max="12034" width="19.75" style="1" customWidth="1"/>
    <col min="12035" max="12288" width="9" style="1"/>
    <col min="12289" max="12289" width="50.5" style="1" customWidth="1"/>
    <col min="12290" max="12290" width="19.75" style="1" customWidth="1"/>
    <col min="12291" max="12544" width="9" style="1"/>
    <col min="12545" max="12545" width="50.5" style="1" customWidth="1"/>
    <col min="12546" max="12546" width="19.75" style="1" customWidth="1"/>
    <col min="12547" max="12800" width="9" style="1"/>
    <col min="12801" max="12801" width="50.5" style="1" customWidth="1"/>
    <col min="12802" max="12802" width="19.75" style="1" customWidth="1"/>
    <col min="12803" max="13056" width="9" style="1"/>
    <col min="13057" max="13057" width="50.5" style="1" customWidth="1"/>
    <col min="13058" max="13058" width="19.75" style="1" customWidth="1"/>
    <col min="13059" max="13312" width="9" style="1"/>
    <col min="13313" max="13313" width="50.5" style="1" customWidth="1"/>
    <col min="13314" max="13314" width="19.75" style="1" customWidth="1"/>
    <col min="13315" max="13568" width="9" style="1"/>
    <col min="13569" max="13569" width="50.5" style="1" customWidth="1"/>
    <col min="13570" max="13570" width="19.75" style="1" customWidth="1"/>
    <col min="13571" max="13824" width="9" style="1"/>
    <col min="13825" max="13825" width="50.5" style="1" customWidth="1"/>
    <col min="13826" max="13826" width="19.75" style="1" customWidth="1"/>
    <col min="13827" max="14080" width="9" style="1"/>
    <col min="14081" max="14081" width="50.5" style="1" customWidth="1"/>
    <col min="14082" max="14082" width="19.75" style="1" customWidth="1"/>
    <col min="14083" max="14336" width="9" style="1"/>
    <col min="14337" max="14337" width="50.5" style="1" customWidth="1"/>
    <col min="14338" max="14338" width="19.75" style="1" customWidth="1"/>
    <col min="14339" max="14592" width="9" style="1"/>
    <col min="14593" max="14593" width="50.5" style="1" customWidth="1"/>
    <col min="14594" max="14594" width="19.75" style="1" customWidth="1"/>
    <col min="14595" max="14848" width="9" style="1"/>
    <col min="14849" max="14849" width="50.5" style="1" customWidth="1"/>
    <col min="14850" max="14850" width="19.75" style="1" customWidth="1"/>
    <col min="14851" max="15104" width="9" style="1"/>
    <col min="15105" max="15105" width="50.5" style="1" customWidth="1"/>
    <col min="15106" max="15106" width="19.75" style="1" customWidth="1"/>
    <col min="15107" max="15360" width="9" style="1"/>
    <col min="15361" max="15361" width="50.5" style="1" customWidth="1"/>
    <col min="15362" max="15362" width="19.75" style="1" customWidth="1"/>
    <col min="15363" max="15616" width="9" style="1"/>
    <col min="15617" max="15617" width="50.5" style="1" customWidth="1"/>
    <col min="15618" max="15618" width="19.75" style="1" customWidth="1"/>
    <col min="15619" max="15872" width="9" style="1"/>
    <col min="15873" max="15873" width="50.5" style="1" customWidth="1"/>
    <col min="15874" max="15874" width="19.75" style="1" customWidth="1"/>
    <col min="15875" max="16128" width="9" style="1"/>
    <col min="16129" max="16129" width="50.5" style="1" customWidth="1"/>
    <col min="16130" max="16130" width="19.75" style="1" customWidth="1"/>
    <col min="16131" max="16384" width="9" style="1"/>
  </cols>
  <sheetData>
    <row r="1" ht="16.5" customHeight="1" spans="1:1">
      <c r="A1" s="2" t="s">
        <v>1370</v>
      </c>
    </row>
    <row r="2" ht="31.5" customHeight="1" spans="1:2">
      <c r="A2" s="53" t="s">
        <v>1371</v>
      </c>
      <c r="B2" s="53"/>
    </row>
    <row r="3" ht="26.25" customHeight="1" spans="1:2">
      <c r="A3" s="54"/>
      <c r="B3" s="55" t="s">
        <v>29</v>
      </c>
    </row>
    <row r="4" ht="30" customHeight="1" spans="1:2">
      <c r="A4" s="56" t="s">
        <v>1355</v>
      </c>
      <c r="B4" s="57" t="s">
        <v>1281</v>
      </c>
    </row>
    <row r="5" ht="30" customHeight="1" spans="1:2">
      <c r="A5" s="58" t="s">
        <v>1356</v>
      </c>
      <c r="B5" s="59">
        <f>B6+B8+B10</f>
        <v>9310</v>
      </c>
    </row>
    <row r="6" ht="30" customHeight="1" spans="1:2">
      <c r="A6" s="58" t="s">
        <v>1357</v>
      </c>
      <c r="B6" s="59">
        <v>3830</v>
      </c>
    </row>
    <row r="7" ht="30" customHeight="1" spans="1:2">
      <c r="A7" s="25" t="s">
        <v>1358</v>
      </c>
      <c r="B7" s="59">
        <v>3830</v>
      </c>
    </row>
    <row r="8" ht="30" customHeight="1" spans="1:2">
      <c r="A8" s="58" t="s">
        <v>1359</v>
      </c>
      <c r="B8" s="59">
        <v>5180</v>
      </c>
    </row>
    <row r="9" ht="30" customHeight="1" spans="1:2">
      <c r="A9" s="58" t="s">
        <v>1360</v>
      </c>
      <c r="B9" s="59">
        <v>5180</v>
      </c>
    </row>
    <row r="10" ht="30" customHeight="1" spans="1:2">
      <c r="A10" s="58" t="s">
        <v>1361</v>
      </c>
      <c r="B10" s="59">
        <v>300</v>
      </c>
    </row>
    <row r="11" ht="30" customHeight="1" spans="1:2">
      <c r="A11" s="58" t="s">
        <v>1362</v>
      </c>
      <c r="B11" s="59">
        <v>300</v>
      </c>
    </row>
    <row r="12" ht="30" customHeight="1" spans="1:2">
      <c r="A12" s="58" t="s">
        <v>1365</v>
      </c>
      <c r="B12" s="59"/>
    </row>
    <row r="13" ht="30" customHeight="1" spans="1:2">
      <c r="A13" s="58" t="s">
        <v>1366</v>
      </c>
      <c r="B13" s="59">
        <v>3990</v>
      </c>
    </row>
    <row r="14" ht="30" customHeight="1" spans="1:2">
      <c r="A14" s="58" t="s">
        <v>1367</v>
      </c>
      <c r="B14" s="59"/>
    </row>
    <row r="15" ht="30" customHeight="1" spans="1:2">
      <c r="A15" s="60" t="s">
        <v>1218</v>
      </c>
      <c r="B15" s="61">
        <f>B5+B12+B13+B14</f>
        <v>13300</v>
      </c>
    </row>
  </sheetData>
  <mergeCells count="1">
    <mergeCell ref="A2:B2"/>
  </mergeCells>
  <pageMargins left="1.18" right="0.75" top="0.98" bottom="0.98" header="0.51" footer="0.51"/>
  <pageSetup paperSize="9" orientation="portrait"/>
  <headerFooter alignWithMargins="0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showZeros="0" zoomScaleSheetLayoutView="60" workbookViewId="0">
      <pane xSplit="1" ySplit="5" topLeftCell="B13" activePane="bottomRight" state="frozen"/>
      <selection/>
      <selection pane="topRight"/>
      <selection pane="bottomLeft"/>
      <selection pane="bottomRight" activeCell="A13" sqref="A13"/>
    </sheetView>
  </sheetViews>
  <sheetFormatPr defaultColWidth="8.75" defaultRowHeight="14.25" outlineLevelCol="2"/>
  <cols>
    <col min="1" max="1" width="40.625" style="234" customWidth="1"/>
    <col min="2" max="2" width="15.625" style="234" customWidth="1"/>
    <col min="3" max="254" width="8.75" style="234"/>
    <col min="255" max="16384" width="8.75" style="117"/>
  </cols>
  <sheetData>
    <row r="1" s="136" customFormat="1" ht="13.5" spans="1:3">
      <c r="A1" s="137" t="s">
        <v>27</v>
      </c>
      <c r="B1" s="138"/>
      <c r="C1" s="138"/>
    </row>
    <row r="2" ht="27.75" customHeight="1" spans="1:2">
      <c r="A2" s="243" t="s">
        <v>28</v>
      </c>
      <c r="B2" s="244"/>
    </row>
    <row r="3" ht="17.25" customHeight="1" spans="1:2">
      <c r="A3" s="245"/>
      <c r="B3" s="236"/>
    </row>
    <row r="4" s="231" customFormat="1" ht="17.25" customHeight="1" spans="2:2">
      <c r="B4" s="246" t="s">
        <v>29</v>
      </c>
    </row>
    <row r="5" s="231" customFormat="1" ht="33" customHeight="1" spans="1:2">
      <c r="A5" s="238" t="s">
        <v>30</v>
      </c>
      <c r="B5" s="238" t="s">
        <v>31</v>
      </c>
    </row>
    <row r="6" s="232" customFormat="1" ht="25.5" customHeight="1" spans="1:2">
      <c r="A6" s="239" t="s">
        <v>32</v>
      </c>
      <c r="B6" s="247">
        <f>[2]表7!C34</f>
        <v>1091180</v>
      </c>
    </row>
    <row r="7" s="232" customFormat="1" ht="25.5" customHeight="1" spans="1:2">
      <c r="A7" s="239" t="s">
        <v>33</v>
      </c>
      <c r="B7" s="240">
        <f>SUM(B8:B19)</f>
        <v>3192200.05</v>
      </c>
    </row>
    <row r="8" s="232" customFormat="1" ht="25.5" customHeight="1" spans="1:2">
      <c r="A8" s="248" t="s">
        <v>34</v>
      </c>
      <c r="B8" s="240">
        <v>68874</v>
      </c>
    </row>
    <row r="9" s="232" customFormat="1" ht="25.5" customHeight="1" spans="1:2">
      <c r="A9" s="248" t="s">
        <v>35</v>
      </c>
      <c r="B9" s="242">
        <v>9518</v>
      </c>
    </row>
    <row r="10" s="232" customFormat="1" ht="25.5" customHeight="1" spans="1:2">
      <c r="A10" s="248" t="s">
        <v>36</v>
      </c>
      <c r="B10" s="242">
        <v>6025</v>
      </c>
    </row>
    <row r="11" s="232" customFormat="1" ht="25.5" customHeight="1" spans="1:2">
      <c r="A11" s="248" t="s">
        <v>37</v>
      </c>
      <c r="B11" s="242">
        <f>672711+38567</f>
        <v>711278</v>
      </c>
    </row>
    <row r="12" s="232" customFormat="1" ht="25.5" customHeight="1" spans="1:2">
      <c r="A12" s="249" t="s">
        <v>38</v>
      </c>
      <c r="B12" s="242">
        <v>236289</v>
      </c>
    </row>
    <row r="13" s="232" customFormat="1" ht="25.5" customHeight="1" spans="1:2">
      <c r="A13" s="248" t="s">
        <v>39</v>
      </c>
      <c r="B13" s="242">
        <v>106080</v>
      </c>
    </row>
    <row r="14" s="232" customFormat="1" ht="25.5" customHeight="1" spans="1:2">
      <c r="A14" s="248" t="s">
        <v>40</v>
      </c>
      <c r="B14" s="242">
        <v>120322</v>
      </c>
    </row>
    <row r="15" s="232" customFormat="1" ht="25.5" customHeight="1" spans="1:2">
      <c r="A15" s="248" t="s">
        <v>41</v>
      </c>
      <c r="B15" s="242">
        <v>127271</v>
      </c>
    </row>
    <row r="16" s="232" customFormat="1" ht="25.5" customHeight="1" spans="1:2">
      <c r="A16" s="248" t="s">
        <v>42</v>
      </c>
      <c r="B16" s="242">
        <v>38914</v>
      </c>
    </row>
    <row r="17" s="232" customFormat="1" ht="25.5" customHeight="1" spans="1:2">
      <c r="A17" s="248" t="s">
        <v>43</v>
      </c>
      <c r="B17" s="242">
        <v>1438453</v>
      </c>
    </row>
    <row r="18" s="232" customFormat="1" ht="25.5" customHeight="1" spans="1:2">
      <c r="A18" s="248" t="s">
        <v>44</v>
      </c>
      <c r="B18" s="240">
        <f>313501*1.05</f>
        <v>329176.05</v>
      </c>
    </row>
    <row r="19" s="232" customFormat="1" ht="25.5" customHeight="1" spans="1:2">
      <c r="A19" s="248"/>
      <c r="B19" s="242"/>
    </row>
    <row r="20" s="232" customFormat="1" ht="25.5" customHeight="1" spans="1:2">
      <c r="A20" s="248" t="s">
        <v>45</v>
      </c>
      <c r="B20" s="242"/>
    </row>
    <row r="21" s="233" customFormat="1" ht="25.5" customHeight="1" spans="1:2">
      <c r="A21" s="248"/>
      <c r="B21" s="242"/>
    </row>
    <row r="22" s="233" customFormat="1" ht="25.5" customHeight="1" spans="1:2">
      <c r="A22" s="248"/>
      <c r="B22" s="242"/>
    </row>
    <row r="23" s="233" customFormat="1" ht="25.5" customHeight="1" spans="1:2">
      <c r="A23" s="248" t="s">
        <v>46</v>
      </c>
      <c r="B23" s="240">
        <f>B6+B7+B20</f>
        <v>4283380.05</v>
      </c>
    </row>
  </sheetData>
  <mergeCells count="1">
    <mergeCell ref="A2:B2"/>
  </mergeCells>
  <printOptions horizontalCentered="1"/>
  <pageMargins left="0.59" right="0.61" top="0.98" bottom="0.79" header="0.51" footer="0.61"/>
  <pageSetup paperSize="9" orientation="portrait" horizontalDpi="600" verticalDpi="600"/>
  <headerFooter alignWithMargins="0">
    <oddFooter>&amp;C8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0"/>
  <sheetViews>
    <sheetView tabSelected="1" workbookViewId="0">
      <selection activeCell="F8" sqref="F8"/>
    </sheetView>
  </sheetViews>
  <sheetFormatPr defaultColWidth="9" defaultRowHeight="14.25" outlineLevelCol="2"/>
  <cols>
    <col min="1" max="1" width="40.625" style="14" customWidth="1"/>
    <col min="2" max="2" width="27.75" style="14" customWidth="1"/>
    <col min="3" max="3" width="9" style="16" customWidth="1"/>
    <col min="4" max="16383" width="9" style="14"/>
  </cols>
  <sheetData>
    <row r="1" s="14" customFormat="1" spans="1:3">
      <c r="A1" s="15" t="s">
        <v>1372</v>
      </c>
      <c r="B1" s="15"/>
      <c r="C1" s="16"/>
    </row>
    <row r="2" s="14" customFormat="1" ht="33" customHeight="1" spans="1:3">
      <c r="A2" s="17" t="s">
        <v>1373</v>
      </c>
      <c r="B2" s="17"/>
      <c r="C2" s="16"/>
    </row>
    <row r="3" s="14" customFormat="1" ht="27" customHeight="1" spans="1:3">
      <c r="A3" s="38"/>
      <c r="B3" s="39" t="s">
        <v>29</v>
      </c>
      <c r="C3" s="16"/>
    </row>
    <row r="4" s="15" customFormat="1" ht="24.95" customHeight="1" spans="1:3">
      <c r="A4" s="40" t="s">
        <v>1374</v>
      </c>
      <c r="B4" s="41" t="s">
        <v>1281</v>
      </c>
      <c r="C4" s="22"/>
    </row>
    <row r="5" s="15" customFormat="1" ht="24.95" customHeight="1" spans="1:3">
      <c r="A5" s="42" t="s">
        <v>1345</v>
      </c>
      <c r="B5" s="43">
        <f>B6+B12+B19+B25+B30</f>
        <v>654347</v>
      </c>
      <c r="C5" s="22"/>
    </row>
    <row r="6" s="15" customFormat="1" ht="20.1" customHeight="1" spans="1:3">
      <c r="A6" s="25" t="s">
        <v>1375</v>
      </c>
      <c r="B6" s="44">
        <f>B7+B8+B9+B10+B11</f>
        <v>439716</v>
      </c>
      <c r="C6" s="22"/>
    </row>
    <row r="7" s="15" customFormat="1" ht="20.1" customHeight="1" spans="1:3">
      <c r="A7" s="25" t="s">
        <v>1376</v>
      </c>
      <c r="B7" s="44">
        <v>219955</v>
      </c>
      <c r="C7" s="22"/>
    </row>
    <row r="8" s="15" customFormat="1" ht="20.1" customHeight="1" spans="1:3">
      <c r="A8" s="25" t="s">
        <v>1377</v>
      </c>
      <c r="B8" s="44"/>
      <c r="C8" s="22"/>
    </row>
    <row r="9" s="15" customFormat="1" ht="20.1" customHeight="1" spans="1:3">
      <c r="A9" s="25" t="s">
        <v>1378</v>
      </c>
      <c r="B9" s="44">
        <v>826</v>
      </c>
      <c r="C9" s="22"/>
    </row>
    <row r="10" s="15" customFormat="1" ht="20.1" customHeight="1" spans="1:3">
      <c r="A10" s="25" t="s">
        <v>1379</v>
      </c>
      <c r="B10" s="44">
        <v>215240</v>
      </c>
      <c r="C10" s="22"/>
    </row>
    <row r="11" s="15" customFormat="1" ht="20.1" customHeight="1" spans="1:3">
      <c r="A11" s="25" t="s">
        <v>1380</v>
      </c>
      <c r="B11" s="45">
        <v>3695</v>
      </c>
      <c r="C11" s="22"/>
    </row>
    <row r="12" s="15" customFormat="1" ht="20.1" customHeight="1" spans="1:3">
      <c r="A12" s="25" t="s">
        <v>1381</v>
      </c>
      <c r="B12" s="46">
        <v>6606</v>
      </c>
      <c r="C12" s="22"/>
    </row>
    <row r="13" s="15" customFormat="1" ht="20.1" customHeight="1" spans="1:3">
      <c r="A13" s="25" t="s">
        <v>1376</v>
      </c>
      <c r="B13" s="46">
        <v>3819</v>
      </c>
      <c r="C13" s="22"/>
    </row>
    <row r="14" s="15" customFormat="1" ht="20.1" customHeight="1" spans="1:3">
      <c r="A14" s="25" t="s">
        <v>1378</v>
      </c>
      <c r="B14" s="46">
        <v>86</v>
      </c>
      <c r="C14" s="22"/>
    </row>
    <row r="15" s="15" customFormat="1" ht="20.1" customHeight="1" spans="1:3">
      <c r="A15" s="25" t="s">
        <v>1380</v>
      </c>
      <c r="B15" s="46">
        <v>5</v>
      </c>
      <c r="C15" s="22"/>
    </row>
    <row r="16" s="15" customFormat="1" ht="20.1" customHeight="1" spans="1:3">
      <c r="A16" s="25" t="s">
        <v>1382</v>
      </c>
      <c r="B16" s="46"/>
      <c r="C16" s="22"/>
    </row>
    <row r="17" s="15" customFormat="1" ht="20.1" customHeight="1" spans="1:3">
      <c r="A17" s="25" t="s">
        <v>1383</v>
      </c>
      <c r="B17" s="46">
        <v>2094</v>
      </c>
      <c r="C17" s="22"/>
    </row>
    <row r="18" s="15" customFormat="1" ht="20.1" customHeight="1" spans="1:3">
      <c r="A18" s="25" t="s">
        <v>1384</v>
      </c>
      <c r="B18" s="46">
        <v>602</v>
      </c>
      <c r="C18" s="22"/>
    </row>
    <row r="19" s="15" customFormat="1" ht="20.1" customHeight="1" spans="1:3">
      <c r="A19" s="25" t="s">
        <v>1385</v>
      </c>
      <c r="B19" s="30">
        <v>188919</v>
      </c>
      <c r="C19" s="22"/>
    </row>
    <row r="20" s="15" customFormat="1" ht="20.1" customHeight="1" spans="1:3">
      <c r="A20" s="25" t="s">
        <v>1376</v>
      </c>
      <c r="B20" s="30">
        <v>181374</v>
      </c>
      <c r="C20" s="22"/>
    </row>
    <row r="21" s="15" customFormat="1" ht="20.1" customHeight="1" spans="1:3">
      <c r="A21" s="25" t="s">
        <v>1378</v>
      </c>
      <c r="B21" s="30">
        <v>2921</v>
      </c>
      <c r="C21" s="22"/>
    </row>
    <row r="22" s="15" customFormat="1" ht="20.1" customHeight="1" spans="1:3">
      <c r="A22" s="25" t="s">
        <v>1379</v>
      </c>
      <c r="B22" s="30">
        <v>3583</v>
      </c>
      <c r="C22" s="22"/>
    </row>
    <row r="23" s="15" customFormat="1" ht="20.1" customHeight="1" spans="1:3">
      <c r="A23" s="25" t="s">
        <v>1382</v>
      </c>
      <c r="B23" s="30">
        <v>1026</v>
      </c>
      <c r="C23" s="22"/>
    </row>
    <row r="24" s="15" customFormat="1" ht="20.1" customHeight="1" spans="1:3">
      <c r="A24" s="25" t="s">
        <v>1380</v>
      </c>
      <c r="B24" s="30">
        <v>15</v>
      </c>
      <c r="C24" s="22"/>
    </row>
    <row r="25" s="15" customFormat="1" ht="20.1" customHeight="1" spans="1:3">
      <c r="A25" s="25" t="s">
        <v>1386</v>
      </c>
      <c r="B25" s="47">
        <v>19106</v>
      </c>
      <c r="C25" s="22"/>
    </row>
    <row r="26" s="15" customFormat="1" ht="20.1" customHeight="1" spans="1:3">
      <c r="A26" s="25" t="s">
        <v>1376</v>
      </c>
      <c r="B26" s="47">
        <v>18986</v>
      </c>
      <c r="C26" s="22"/>
    </row>
    <row r="27" s="15" customFormat="1" ht="20.1" customHeight="1" spans="1:3">
      <c r="A27" s="25" t="s">
        <v>1378</v>
      </c>
      <c r="B27" s="47">
        <v>120</v>
      </c>
      <c r="C27" s="22"/>
    </row>
    <row r="28" s="15" customFormat="1" ht="20.1" customHeight="1" spans="1:3">
      <c r="A28" s="25" t="s">
        <v>1379</v>
      </c>
      <c r="B28" s="48"/>
      <c r="C28" s="22"/>
    </row>
    <row r="29" s="15" customFormat="1" ht="20.1" customHeight="1" spans="1:3">
      <c r="A29" s="25" t="s">
        <v>1382</v>
      </c>
      <c r="B29" s="48"/>
      <c r="C29" s="22"/>
    </row>
    <row r="30" s="15" customFormat="1" ht="20.1" customHeight="1" spans="1:3">
      <c r="A30" s="25" t="s">
        <v>1387</v>
      </c>
      <c r="B30" s="49"/>
      <c r="C30" s="22"/>
    </row>
    <row r="31" s="15" customFormat="1" ht="20.1" customHeight="1" spans="1:3">
      <c r="A31" s="25" t="s">
        <v>1376</v>
      </c>
      <c r="B31" s="49"/>
      <c r="C31" s="22"/>
    </row>
    <row r="32" s="15" customFormat="1" ht="20.1" customHeight="1" spans="1:3">
      <c r="A32" s="25" t="s">
        <v>1378</v>
      </c>
      <c r="B32" s="50"/>
      <c r="C32" s="22"/>
    </row>
    <row r="33" s="15" customFormat="1" ht="20.1" customHeight="1" spans="1:3">
      <c r="A33" s="25" t="s">
        <v>1388</v>
      </c>
      <c r="B33" s="30">
        <v>310580</v>
      </c>
      <c r="C33" s="22"/>
    </row>
    <row r="34" s="15" customFormat="1" ht="24.95" customHeight="1" spans="1:3">
      <c r="A34" s="51" t="s">
        <v>1389</v>
      </c>
      <c r="B34" s="52">
        <f>B5+B33</f>
        <v>964927</v>
      </c>
      <c r="C34" s="22"/>
    </row>
    <row r="35" s="14" customFormat="1" ht="30" customHeight="1" spans="1:3">
      <c r="A35" s="37"/>
      <c r="B35" s="37"/>
      <c r="C35" s="16"/>
    </row>
    <row r="36" s="14" customFormat="1" ht="30" customHeight="1" spans="3:3">
      <c r="C36" s="16"/>
    </row>
    <row r="37" s="14" customFormat="1" ht="30" customHeight="1" spans="3:3">
      <c r="C37" s="16"/>
    </row>
    <row r="38" s="14" customFormat="1" ht="30" customHeight="1" spans="3:3">
      <c r="C38" s="16"/>
    </row>
    <row r="39" s="14" customFormat="1" ht="30" customHeight="1" spans="3:3">
      <c r="C39" s="16"/>
    </row>
    <row r="40" s="14" customFormat="1" ht="30" customHeight="1" spans="3:3">
      <c r="C40" s="16"/>
    </row>
  </sheetData>
  <mergeCells count="1">
    <mergeCell ref="A2:B2"/>
  </mergeCell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I37" sqref="I37"/>
    </sheetView>
  </sheetViews>
  <sheetFormatPr defaultColWidth="9" defaultRowHeight="14.25" outlineLevelCol="3"/>
  <cols>
    <col min="1" max="1" width="40.625" style="14" customWidth="1"/>
    <col min="2" max="2" width="25.625" style="14" customWidth="1"/>
    <col min="3" max="3" width="9" style="16" customWidth="1"/>
    <col min="4" max="4" width="9.375" style="14"/>
    <col min="5" max="16383" width="9" style="14"/>
  </cols>
  <sheetData>
    <row r="1" s="14" customFormat="1" spans="1:3">
      <c r="A1" s="15" t="s">
        <v>1390</v>
      </c>
      <c r="B1" s="15"/>
      <c r="C1" s="16"/>
    </row>
    <row r="2" s="14" customFormat="1" ht="33" customHeight="1" spans="1:3">
      <c r="A2" s="17" t="s">
        <v>1391</v>
      </c>
      <c r="B2" s="17"/>
      <c r="C2" s="16"/>
    </row>
    <row r="3" s="14" customFormat="1" ht="27" customHeight="1" spans="1:3">
      <c r="A3" s="18"/>
      <c r="B3" s="19" t="s">
        <v>29</v>
      </c>
      <c r="C3" s="16"/>
    </row>
    <row r="4" s="15" customFormat="1" ht="24.95" customHeight="1" spans="1:3">
      <c r="A4" s="20" t="s">
        <v>1374</v>
      </c>
      <c r="B4" s="21" t="s">
        <v>1281</v>
      </c>
      <c r="C4" s="22"/>
    </row>
    <row r="5" s="15" customFormat="1" ht="24.95" customHeight="1" spans="1:3">
      <c r="A5" s="23" t="s">
        <v>1356</v>
      </c>
      <c r="B5" s="24">
        <f>B6+B10+B22+B26+B32</f>
        <v>637838</v>
      </c>
      <c r="C5" s="22"/>
    </row>
    <row r="6" s="15" customFormat="1" ht="20.1" customHeight="1" spans="1:3">
      <c r="A6" s="25" t="s">
        <v>1392</v>
      </c>
      <c r="B6" s="26">
        <f>B7+B8</f>
        <v>443151</v>
      </c>
      <c r="C6" s="22"/>
    </row>
    <row r="7" s="15" customFormat="1" ht="20.1" customHeight="1" spans="1:3">
      <c r="A7" s="25" t="s">
        <v>1393</v>
      </c>
      <c r="B7" s="26">
        <v>442331</v>
      </c>
      <c r="C7" s="22"/>
    </row>
    <row r="8" s="15" customFormat="1" ht="20.1" customHeight="1" spans="1:3">
      <c r="A8" s="25" t="s">
        <v>1394</v>
      </c>
      <c r="B8" s="26">
        <v>820</v>
      </c>
      <c r="C8" s="22"/>
    </row>
    <row r="9" s="15" customFormat="1" ht="20.1" customHeight="1" spans="1:3">
      <c r="A9" s="25" t="s">
        <v>1395</v>
      </c>
      <c r="B9" s="26"/>
      <c r="C9" s="22"/>
    </row>
    <row r="10" s="15" customFormat="1" ht="20.1" customHeight="1" spans="1:3">
      <c r="A10" s="25" t="s">
        <v>1396</v>
      </c>
      <c r="B10" s="27">
        <v>7794</v>
      </c>
      <c r="C10" s="22"/>
    </row>
    <row r="11" s="15" customFormat="1" ht="20.1" customHeight="1" spans="1:3">
      <c r="A11" s="25" t="s">
        <v>1397</v>
      </c>
      <c r="B11" s="28">
        <v>3246</v>
      </c>
      <c r="C11" s="22"/>
    </row>
    <row r="12" s="15" customFormat="1" ht="20.1" customHeight="1" spans="1:3">
      <c r="A12" s="25" t="s">
        <v>1398</v>
      </c>
      <c r="B12" s="28">
        <v>880</v>
      </c>
      <c r="C12" s="22"/>
    </row>
    <row r="13" s="15" customFormat="1" ht="20.1" customHeight="1" spans="1:3">
      <c r="A13" s="25" t="s">
        <v>1399</v>
      </c>
      <c r="B13" s="29"/>
      <c r="C13" s="22"/>
    </row>
    <row r="14" s="15" customFormat="1" ht="20.1" customHeight="1" spans="1:3">
      <c r="A14" s="25" t="s">
        <v>1400</v>
      </c>
      <c r="B14" s="28">
        <v>121</v>
      </c>
      <c r="C14" s="22"/>
    </row>
    <row r="15" s="15" customFormat="1" ht="20.1" customHeight="1" spans="1:3">
      <c r="A15" s="25" t="s">
        <v>1401</v>
      </c>
      <c r="B15" s="29"/>
      <c r="C15" s="22"/>
    </row>
    <row r="16" s="15" customFormat="1" ht="20.1" customHeight="1" spans="1:3">
      <c r="A16" s="25" t="s">
        <v>1402</v>
      </c>
      <c r="B16" s="28">
        <v>800</v>
      </c>
      <c r="C16" s="22"/>
    </row>
    <row r="17" s="15" customFormat="1" ht="20.1" customHeight="1" spans="1:3">
      <c r="A17" s="25" t="s">
        <v>1395</v>
      </c>
      <c r="B17" s="28">
        <f>2200+43</f>
        <v>2243</v>
      </c>
      <c r="C17" s="22"/>
    </row>
    <row r="18" s="15" customFormat="1" ht="20.1" customHeight="1" spans="1:3">
      <c r="A18" s="25" t="s">
        <v>1403</v>
      </c>
      <c r="B18" s="28">
        <v>10</v>
      </c>
      <c r="C18" s="22"/>
    </row>
    <row r="19" s="15" customFormat="1" ht="20.1" customHeight="1" spans="1:3">
      <c r="A19" s="25" t="s">
        <v>1394</v>
      </c>
      <c r="B19" s="28">
        <v>7</v>
      </c>
      <c r="C19" s="22"/>
    </row>
    <row r="20" s="15" customFormat="1" ht="20.1" customHeight="1" spans="1:3">
      <c r="A20" s="25" t="s">
        <v>1404</v>
      </c>
      <c r="B20" s="28">
        <v>487</v>
      </c>
      <c r="C20" s="22"/>
    </row>
    <row r="21" s="15" customFormat="1" ht="20.1" customHeight="1" spans="1:3">
      <c r="A21" s="25" t="s">
        <v>1405</v>
      </c>
      <c r="B21" s="28"/>
      <c r="C21" s="22"/>
    </row>
    <row r="22" s="15" customFormat="1" ht="20.1" customHeight="1" spans="1:3">
      <c r="A22" s="25" t="s">
        <v>1406</v>
      </c>
      <c r="B22" s="30">
        <v>172400</v>
      </c>
      <c r="C22" s="22"/>
    </row>
    <row r="23" s="15" customFormat="1" ht="20.1" customHeight="1" spans="1:3">
      <c r="A23" s="25" t="s">
        <v>1407</v>
      </c>
      <c r="B23" s="30">
        <v>172325</v>
      </c>
      <c r="C23" s="22"/>
    </row>
    <row r="24" s="15" customFormat="1" ht="20.1" customHeight="1" spans="1:3">
      <c r="A24" s="25" t="s">
        <v>1395</v>
      </c>
      <c r="B24" s="30"/>
      <c r="C24" s="22"/>
    </row>
    <row r="25" s="15" customFormat="1" ht="20.1" customHeight="1" spans="1:3">
      <c r="A25" s="25" t="s">
        <v>1394</v>
      </c>
      <c r="B25" s="30">
        <v>75</v>
      </c>
      <c r="C25" s="22"/>
    </row>
    <row r="26" s="15" customFormat="1" ht="20.1" customHeight="1" spans="1:3">
      <c r="A26" s="25" t="s">
        <v>1408</v>
      </c>
      <c r="B26" s="31">
        <v>14493</v>
      </c>
      <c r="C26" s="22"/>
    </row>
    <row r="27" s="15" customFormat="1" ht="20.1" customHeight="1" spans="1:3">
      <c r="A27" s="25" t="s">
        <v>1393</v>
      </c>
      <c r="B27" s="27">
        <v>12047</v>
      </c>
      <c r="C27" s="22"/>
    </row>
    <row r="28" s="15" customFormat="1" ht="20.1" customHeight="1" spans="1:3">
      <c r="A28" s="32" t="s">
        <v>1409</v>
      </c>
      <c r="B28" s="27">
        <v>34</v>
      </c>
      <c r="C28" s="22"/>
    </row>
    <row r="29" s="15" customFormat="1" ht="20.1" customHeight="1" spans="1:3">
      <c r="A29" s="32" t="s">
        <v>1410</v>
      </c>
      <c r="B29" s="27">
        <v>363</v>
      </c>
      <c r="C29" s="22"/>
    </row>
    <row r="30" s="15" customFormat="1" ht="20.1" customHeight="1" spans="1:3">
      <c r="A30" s="25" t="s">
        <v>1395</v>
      </c>
      <c r="B30" s="27">
        <v>150</v>
      </c>
      <c r="C30" s="22"/>
    </row>
    <row r="31" s="15" customFormat="1" ht="20.1" customHeight="1" spans="1:3">
      <c r="A31" s="25" t="s">
        <v>1404</v>
      </c>
      <c r="B31" s="27">
        <v>1899</v>
      </c>
      <c r="C31" s="22"/>
    </row>
    <row r="32" s="15" customFormat="1" ht="20.1" customHeight="1" spans="1:3">
      <c r="A32" s="25" t="s">
        <v>1411</v>
      </c>
      <c r="B32" s="27"/>
      <c r="C32" s="22"/>
    </row>
    <row r="33" s="15" customFormat="1" ht="20.1" customHeight="1" spans="1:3">
      <c r="A33" s="25" t="s">
        <v>1393</v>
      </c>
      <c r="B33" s="27"/>
      <c r="C33" s="22"/>
    </row>
    <row r="34" s="15" customFormat="1" ht="24.95" customHeight="1" spans="1:4">
      <c r="A34" s="23" t="s">
        <v>1412</v>
      </c>
      <c r="B34" s="33">
        <v>327089</v>
      </c>
      <c r="C34" s="34"/>
      <c r="D34" s="34"/>
    </row>
    <row r="35" s="15" customFormat="1" ht="24.95" customHeight="1" spans="1:3">
      <c r="A35" s="35" t="s">
        <v>1413</v>
      </c>
      <c r="B35" s="36">
        <f>B5+B34</f>
        <v>964927</v>
      </c>
      <c r="C35" s="22"/>
    </row>
    <row r="36" s="14" customFormat="1" ht="30" customHeight="1" spans="1:3">
      <c r="A36" s="37"/>
      <c r="B36" s="37"/>
      <c r="C36" s="16"/>
    </row>
    <row r="37" s="14" customFormat="1" ht="30" customHeight="1" spans="3:3">
      <c r="C37" s="16"/>
    </row>
    <row r="38" s="14" customFormat="1" ht="30" customHeight="1" spans="3:3">
      <c r="C38" s="16"/>
    </row>
    <row r="39" s="14" customFormat="1" ht="30" customHeight="1" spans="3:3">
      <c r="C39" s="16"/>
    </row>
    <row r="40" s="14" customFormat="1" ht="30" customHeight="1" spans="3:3">
      <c r="C40" s="16"/>
    </row>
    <row r="41" s="14" customFormat="1" ht="30" customHeight="1" spans="3:3">
      <c r="C41" s="16"/>
    </row>
  </sheetData>
  <mergeCells count="1">
    <mergeCell ref="A2:B2"/>
  </mergeCells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0"/>
  <sheetViews>
    <sheetView workbookViewId="0">
      <selection activeCell="E8" sqref="E8"/>
    </sheetView>
  </sheetViews>
  <sheetFormatPr defaultColWidth="9" defaultRowHeight="14.25" outlineLevelCol="1"/>
  <cols>
    <col min="1" max="1" width="50.625" style="1" customWidth="1"/>
    <col min="2" max="2" width="25.625" style="1" customWidth="1"/>
    <col min="3" max="256" width="9" style="1"/>
    <col min="257" max="257" width="50.625" style="1" customWidth="1"/>
    <col min="258" max="258" width="25.625" style="1" customWidth="1"/>
    <col min="259" max="512" width="9" style="1"/>
    <col min="513" max="513" width="50.625" style="1" customWidth="1"/>
    <col min="514" max="514" width="25.625" style="1" customWidth="1"/>
    <col min="515" max="768" width="9" style="1"/>
    <col min="769" max="769" width="50.625" style="1" customWidth="1"/>
    <col min="770" max="770" width="25.625" style="1" customWidth="1"/>
    <col min="771" max="1024" width="9" style="1"/>
    <col min="1025" max="1025" width="50.625" style="1" customWidth="1"/>
    <col min="1026" max="1026" width="25.625" style="1" customWidth="1"/>
    <col min="1027" max="1280" width="9" style="1"/>
    <col min="1281" max="1281" width="50.625" style="1" customWidth="1"/>
    <col min="1282" max="1282" width="25.625" style="1" customWidth="1"/>
    <col min="1283" max="1536" width="9" style="1"/>
    <col min="1537" max="1537" width="50.625" style="1" customWidth="1"/>
    <col min="1538" max="1538" width="25.625" style="1" customWidth="1"/>
    <col min="1539" max="1792" width="9" style="1"/>
    <col min="1793" max="1793" width="50.625" style="1" customWidth="1"/>
    <col min="1794" max="1794" width="25.625" style="1" customWidth="1"/>
    <col min="1795" max="2048" width="9" style="1"/>
    <col min="2049" max="2049" width="50.625" style="1" customWidth="1"/>
    <col min="2050" max="2050" width="25.625" style="1" customWidth="1"/>
    <col min="2051" max="2304" width="9" style="1"/>
    <col min="2305" max="2305" width="50.625" style="1" customWidth="1"/>
    <col min="2306" max="2306" width="25.625" style="1" customWidth="1"/>
    <col min="2307" max="2560" width="9" style="1"/>
    <col min="2561" max="2561" width="50.625" style="1" customWidth="1"/>
    <col min="2562" max="2562" width="25.625" style="1" customWidth="1"/>
    <col min="2563" max="2816" width="9" style="1"/>
    <col min="2817" max="2817" width="50.625" style="1" customWidth="1"/>
    <col min="2818" max="2818" width="25.625" style="1" customWidth="1"/>
    <col min="2819" max="3072" width="9" style="1"/>
    <col min="3073" max="3073" width="50.625" style="1" customWidth="1"/>
    <col min="3074" max="3074" width="25.625" style="1" customWidth="1"/>
    <col min="3075" max="3328" width="9" style="1"/>
    <col min="3329" max="3329" width="50.625" style="1" customWidth="1"/>
    <col min="3330" max="3330" width="25.625" style="1" customWidth="1"/>
    <col min="3331" max="3584" width="9" style="1"/>
    <col min="3585" max="3585" width="50.625" style="1" customWidth="1"/>
    <col min="3586" max="3586" width="25.625" style="1" customWidth="1"/>
    <col min="3587" max="3840" width="9" style="1"/>
    <col min="3841" max="3841" width="50.625" style="1" customWidth="1"/>
    <col min="3842" max="3842" width="25.625" style="1" customWidth="1"/>
    <col min="3843" max="4096" width="9" style="1"/>
    <col min="4097" max="4097" width="50.625" style="1" customWidth="1"/>
    <col min="4098" max="4098" width="25.625" style="1" customWidth="1"/>
    <col min="4099" max="4352" width="9" style="1"/>
    <col min="4353" max="4353" width="50.625" style="1" customWidth="1"/>
    <col min="4354" max="4354" width="25.625" style="1" customWidth="1"/>
    <col min="4355" max="4608" width="9" style="1"/>
    <col min="4609" max="4609" width="50.625" style="1" customWidth="1"/>
    <col min="4610" max="4610" width="25.625" style="1" customWidth="1"/>
    <col min="4611" max="4864" width="9" style="1"/>
    <col min="4865" max="4865" width="50.625" style="1" customWidth="1"/>
    <col min="4866" max="4866" width="25.625" style="1" customWidth="1"/>
    <col min="4867" max="5120" width="9" style="1"/>
    <col min="5121" max="5121" width="50.625" style="1" customWidth="1"/>
    <col min="5122" max="5122" width="25.625" style="1" customWidth="1"/>
    <col min="5123" max="5376" width="9" style="1"/>
    <col min="5377" max="5377" width="50.625" style="1" customWidth="1"/>
    <col min="5378" max="5378" width="25.625" style="1" customWidth="1"/>
    <col min="5379" max="5632" width="9" style="1"/>
    <col min="5633" max="5633" width="50.625" style="1" customWidth="1"/>
    <col min="5634" max="5634" width="25.625" style="1" customWidth="1"/>
    <col min="5635" max="5888" width="9" style="1"/>
    <col min="5889" max="5889" width="50.625" style="1" customWidth="1"/>
    <col min="5890" max="5890" width="25.625" style="1" customWidth="1"/>
    <col min="5891" max="6144" width="9" style="1"/>
    <col min="6145" max="6145" width="50.625" style="1" customWidth="1"/>
    <col min="6146" max="6146" width="25.625" style="1" customWidth="1"/>
    <col min="6147" max="6400" width="9" style="1"/>
    <col min="6401" max="6401" width="50.625" style="1" customWidth="1"/>
    <col min="6402" max="6402" width="25.625" style="1" customWidth="1"/>
    <col min="6403" max="6656" width="9" style="1"/>
    <col min="6657" max="6657" width="50.625" style="1" customWidth="1"/>
    <col min="6658" max="6658" width="25.625" style="1" customWidth="1"/>
    <col min="6659" max="6912" width="9" style="1"/>
    <col min="6913" max="6913" width="50.625" style="1" customWidth="1"/>
    <col min="6914" max="6914" width="25.625" style="1" customWidth="1"/>
    <col min="6915" max="7168" width="9" style="1"/>
    <col min="7169" max="7169" width="50.625" style="1" customWidth="1"/>
    <col min="7170" max="7170" width="25.625" style="1" customWidth="1"/>
    <col min="7171" max="7424" width="9" style="1"/>
    <col min="7425" max="7425" width="50.625" style="1" customWidth="1"/>
    <col min="7426" max="7426" width="25.625" style="1" customWidth="1"/>
    <col min="7427" max="7680" width="9" style="1"/>
    <col min="7681" max="7681" width="50.625" style="1" customWidth="1"/>
    <col min="7682" max="7682" width="25.625" style="1" customWidth="1"/>
    <col min="7683" max="7936" width="9" style="1"/>
    <col min="7937" max="7937" width="50.625" style="1" customWidth="1"/>
    <col min="7938" max="7938" width="25.625" style="1" customWidth="1"/>
    <col min="7939" max="8192" width="9" style="1"/>
    <col min="8193" max="8193" width="50.625" style="1" customWidth="1"/>
    <col min="8194" max="8194" width="25.625" style="1" customWidth="1"/>
    <col min="8195" max="8448" width="9" style="1"/>
    <col min="8449" max="8449" width="50.625" style="1" customWidth="1"/>
    <col min="8450" max="8450" width="25.625" style="1" customWidth="1"/>
    <col min="8451" max="8704" width="9" style="1"/>
    <col min="8705" max="8705" width="50.625" style="1" customWidth="1"/>
    <col min="8706" max="8706" width="25.625" style="1" customWidth="1"/>
    <col min="8707" max="8960" width="9" style="1"/>
    <col min="8961" max="8961" width="50.625" style="1" customWidth="1"/>
    <col min="8962" max="8962" width="25.625" style="1" customWidth="1"/>
    <col min="8963" max="9216" width="9" style="1"/>
    <col min="9217" max="9217" width="50.625" style="1" customWidth="1"/>
    <col min="9218" max="9218" width="25.625" style="1" customWidth="1"/>
    <col min="9219" max="9472" width="9" style="1"/>
    <col min="9473" max="9473" width="50.625" style="1" customWidth="1"/>
    <col min="9474" max="9474" width="25.625" style="1" customWidth="1"/>
    <col min="9475" max="9728" width="9" style="1"/>
    <col min="9729" max="9729" width="50.625" style="1" customWidth="1"/>
    <col min="9730" max="9730" width="25.625" style="1" customWidth="1"/>
    <col min="9731" max="9984" width="9" style="1"/>
    <col min="9985" max="9985" width="50.625" style="1" customWidth="1"/>
    <col min="9986" max="9986" width="25.625" style="1" customWidth="1"/>
    <col min="9987" max="10240" width="9" style="1"/>
    <col min="10241" max="10241" width="50.625" style="1" customWidth="1"/>
    <col min="10242" max="10242" width="25.625" style="1" customWidth="1"/>
    <col min="10243" max="10496" width="9" style="1"/>
    <col min="10497" max="10497" width="50.625" style="1" customWidth="1"/>
    <col min="10498" max="10498" width="25.625" style="1" customWidth="1"/>
    <col min="10499" max="10752" width="9" style="1"/>
    <col min="10753" max="10753" width="50.625" style="1" customWidth="1"/>
    <col min="10754" max="10754" width="25.625" style="1" customWidth="1"/>
    <col min="10755" max="11008" width="9" style="1"/>
    <col min="11009" max="11009" width="50.625" style="1" customWidth="1"/>
    <col min="11010" max="11010" width="25.625" style="1" customWidth="1"/>
    <col min="11011" max="11264" width="9" style="1"/>
    <col min="11265" max="11265" width="50.625" style="1" customWidth="1"/>
    <col min="11266" max="11266" width="25.625" style="1" customWidth="1"/>
    <col min="11267" max="11520" width="9" style="1"/>
    <col min="11521" max="11521" width="50.625" style="1" customWidth="1"/>
    <col min="11522" max="11522" width="25.625" style="1" customWidth="1"/>
    <col min="11523" max="11776" width="9" style="1"/>
    <col min="11777" max="11777" width="50.625" style="1" customWidth="1"/>
    <col min="11778" max="11778" width="25.625" style="1" customWidth="1"/>
    <col min="11779" max="12032" width="9" style="1"/>
    <col min="12033" max="12033" width="50.625" style="1" customWidth="1"/>
    <col min="12034" max="12034" width="25.625" style="1" customWidth="1"/>
    <col min="12035" max="12288" width="9" style="1"/>
    <col min="12289" max="12289" width="50.625" style="1" customWidth="1"/>
    <col min="12290" max="12290" width="25.625" style="1" customWidth="1"/>
    <col min="12291" max="12544" width="9" style="1"/>
    <col min="12545" max="12545" width="50.625" style="1" customWidth="1"/>
    <col min="12546" max="12546" width="25.625" style="1" customWidth="1"/>
    <col min="12547" max="12800" width="9" style="1"/>
    <col min="12801" max="12801" width="50.625" style="1" customWidth="1"/>
    <col min="12802" max="12802" width="25.625" style="1" customWidth="1"/>
    <col min="12803" max="13056" width="9" style="1"/>
    <col min="13057" max="13057" width="50.625" style="1" customWidth="1"/>
    <col min="13058" max="13058" width="25.625" style="1" customWidth="1"/>
    <col min="13059" max="13312" width="9" style="1"/>
    <col min="13313" max="13313" width="50.625" style="1" customWidth="1"/>
    <col min="13314" max="13314" width="25.625" style="1" customWidth="1"/>
    <col min="13315" max="13568" width="9" style="1"/>
    <col min="13569" max="13569" width="50.625" style="1" customWidth="1"/>
    <col min="13570" max="13570" width="25.625" style="1" customWidth="1"/>
    <col min="13571" max="13824" width="9" style="1"/>
    <col min="13825" max="13825" width="50.625" style="1" customWidth="1"/>
    <col min="13826" max="13826" width="25.625" style="1" customWidth="1"/>
    <col min="13827" max="14080" width="9" style="1"/>
    <col min="14081" max="14081" width="50.625" style="1" customWidth="1"/>
    <col min="14082" max="14082" width="25.625" style="1" customWidth="1"/>
    <col min="14083" max="14336" width="9" style="1"/>
    <col min="14337" max="14337" width="50.625" style="1" customWidth="1"/>
    <col min="14338" max="14338" width="25.625" style="1" customWidth="1"/>
    <col min="14339" max="14592" width="9" style="1"/>
    <col min="14593" max="14593" width="50.625" style="1" customWidth="1"/>
    <col min="14594" max="14594" width="25.625" style="1" customWidth="1"/>
    <col min="14595" max="14848" width="9" style="1"/>
    <col min="14849" max="14849" width="50.625" style="1" customWidth="1"/>
    <col min="14850" max="14850" width="25.625" style="1" customWidth="1"/>
    <col min="14851" max="15104" width="9" style="1"/>
    <col min="15105" max="15105" width="50.625" style="1" customWidth="1"/>
    <col min="15106" max="15106" width="25.625" style="1" customWidth="1"/>
    <col min="15107" max="15360" width="9" style="1"/>
    <col min="15361" max="15361" width="50.625" style="1" customWidth="1"/>
    <col min="15362" max="15362" width="25.625" style="1" customWidth="1"/>
    <col min="15363" max="15616" width="9" style="1"/>
    <col min="15617" max="15617" width="50.625" style="1" customWidth="1"/>
    <col min="15618" max="15618" width="25.625" style="1" customWidth="1"/>
    <col min="15619" max="15872" width="9" style="1"/>
    <col min="15873" max="15873" width="50.625" style="1" customWidth="1"/>
    <col min="15874" max="15874" width="25.625" style="1" customWidth="1"/>
    <col min="15875" max="16128" width="9" style="1"/>
    <col min="16129" max="16129" width="50.625" style="1" customWidth="1"/>
    <col min="16130" max="16130" width="25.625" style="1" customWidth="1"/>
    <col min="16131" max="16384" width="9" style="1"/>
  </cols>
  <sheetData>
    <row r="1" spans="1:1">
      <c r="A1" s="2" t="s">
        <v>1414</v>
      </c>
    </row>
    <row r="2" ht="30" customHeight="1" spans="1:2">
      <c r="A2" s="9" t="s">
        <v>1415</v>
      </c>
      <c r="B2" s="9"/>
    </row>
    <row r="3" ht="15" customHeight="1" spans="2:2">
      <c r="B3" s="4" t="s">
        <v>29</v>
      </c>
    </row>
    <row r="4" ht="30" customHeight="1" spans="1:2">
      <c r="A4" s="13" t="s">
        <v>1416</v>
      </c>
      <c r="B4" s="13" t="s">
        <v>1281</v>
      </c>
    </row>
    <row r="5" ht="24.95" customHeight="1" spans="1:2">
      <c r="A5" s="12" t="s">
        <v>1345</v>
      </c>
      <c r="B5" s="12">
        <f>B6+B11+B17+B23+B26</f>
        <v>168541</v>
      </c>
    </row>
    <row r="6" ht="24.95" customHeight="1" spans="1:2">
      <c r="A6" s="11" t="s">
        <v>1375</v>
      </c>
      <c r="B6" s="11">
        <f>SUM(B7:B10)</f>
        <v>63829</v>
      </c>
    </row>
    <row r="7" ht="24.95" customHeight="1" spans="1:2">
      <c r="A7" s="11" t="s">
        <v>1376</v>
      </c>
      <c r="B7" s="11">
        <v>28897</v>
      </c>
    </row>
    <row r="8" ht="24.95" customHeight="1" spans="1:2">
      <c r="A8" s="11" t="s">
        <v>1378</v>
      </c>
      <c r="B8" s="11">
        <v>215</v>
      </c>
    </row>
    <row r="9" ht="24.95" customHeight="1" spans="1:2">
      <c r="A9" s="11" t="s">
        <v>1379</v>
      </c>
      <c r="B9" s="11">
        <v>34417</v>
      </c>
    </row>
    <row r="10" ht="24.95" customHeight="1" spans="1:2">
      <c r="A10" s="11" t="s">
        <v>1380</v>
      </c>
      <c r="B10" s="11">
        <v>300</v>
      </c>
    </row>
    <row r="11" ht="24.95" customHeight="1" spans="1:2">
      <c r="A11" s="11" t="s">
        <v>1381</v>
      </c>
      <c r="B11" s="11">
        <f>SUM(B12:B16)</f>
        <v>6606</v>
      </c>
    </row>
    <row r="12" ht="24.95" customHeight="1" spans="1:2">
      <c r="A12" s="11" t="s">
        <v>1376</v>
      </c>
      <c r="B12" s="11">
        <v>3819</v>
      </c>
    </row>
    <row r="13" ht="24.95" customHeight="1" spans="1:2">
      <c r="A13" s="11" t="s">
        <v>1378</v>
      </c>
      <c r="B13" s="11">
        <v>86</v>
      </c>
    </row>
    <row r="14" ht="24.95" customHeight="1" spans="1:2">
      <c r="A14" s="11" t="s">
        <v>1380</v>
      </c>
      <c r="B14" s="11">
        <v>5</v>
      </c>
    </row>
    <row r="15" ht="24.95" customHeight="1" spans="1:2">
      <c r="A15" s="11" t="s">
        <v>1383</v>
      </c>
      <c r="B15" s="11">
        <v>2094</v>
      </c>
    </row>
    <row r="16" ht="24.95" customHeight="1" spans="1:2">
      <c r="A16" s="11" t="s">
        <v>1384</v>
      </c>
      <c r="B16" s="11">
        <v>602</v>
      </c>
    </row>
    <row r="17" ht="24.95" customHeight="1" spans="1:2">
      <c r="A17" s="11" t="s">
        <v>1417</v>
      </c>
      <c r="B17" s="11">
        <f>SUM(B18:B22)</f>
        <v>60989</v>
      </c>
    </row>
    <row r="18" ht="24.95" customHeight="1" spans="1:2">
      <c r="A18" s="11" t="s">
        <v>1376</v>
      </c>
      <c r="B18" s="11">
        <v>57488</v>
      </c>
    </row>
    <row r="19" ht="24.95" customHeight="1" spans="1:2">
      <c r="A19" s="11" t="s">
        <v>1378</v>
      </c>
      <c r="B19" s="11">
        <v>1460</v>
      </c>
    </row>
    <row r="20" ht="24.95" customHeight="1" spans="1:2">
      <c r="A20" s="11" t="s">
        <v>1379</v>
      </c>
      <c r="B20" s="11">
        <v>1000</v>
      </c>
    </row>
    <row r="21" ht="24.95" customHeight="1" spans="1:2">
      <c r="A21" s="11" t="s">
        <v>1382</v>
      </c>
      <c r="B21" s="11">
        <v>1026</v>
      </c>
    </row>
    <row r="22" ht="24.95" customHeight="1" spans="1:2">
      <c r="A22" s="11" t="s">
        <v>1380</v>
      </c>
      <c r="B22" s="11">
        <v>15</v>
      </c>
    </row>
    <row r="23" ht="24.95" customHeight="1" spans="1:2">
      <c r="A23" s="11" t="s">
        <v>1386</v>
      </c>
      <c r="B23" s="11">
        <f>SUM(B24:B25)</f>
        <v>20817</v>
      </c>
    </row>
    <row r="24" ht="24.95" customHeight="1" spans="1:2">
      <c r="A24" s="11" t="s">
        <v>1376</v>
      </c>
      <c r="B24" s="11">
        <v>20237</v>
      </c>
    </row>
    <row r="25" ht="24.95" customHeight="1" spans="1:2">
      <c r="A25" s="11" t="s">
        <v>1378</v>
      </c>
      <c r="B25" s="11">
        <v>580</v>
      </c>
    </row>
    <row r="26" ht="24.95" customHeight="1" spans="1:2">
      <c r="A26" s="11" t="s">
        <v>1387</v>
      </c>
      <c r="B26" s="11">
        <f>SUM(B27:B28)</f>
        <v>16300</v>
      </c>
    </row>
    <row r="27" ht="24.95" customHeight="1" spans="1:2">
      <c r="A27" s="11" t="s">
        <v>1376</v>
      </c>
      <c r="B27" s="11">
        <v>15500</v>
      </c>
    </row>
    <row r="28" ht="24.95" customHeight="1" spans="1:2">
      <c r="A28" s="11" t="s">
        <v>1378</v>
      </c>
      <c r="B28" s="11">
        <v>800</v>
      </c>
    </row>
    <row r="29" ht="24.95" customHeight="1" spans="1:2">
      <c r="A29" s="12" t="s">
        <v>1388</v>
      </c>
      <c r="B29" s="11">
        <v>244892</v>
      </c>
    </row>
    <row r="30" ht="30" customHeight="1" spans="1:2">
      <c r="A30" s="10" t="s">
        <v>1218</v>
      </c>
      <c r="B30" s="12">
        <f>B5+B29</f>
        <v>413433</v>
      </c>
    </row>
  </sheetData>
  <mergeCells count="1">
    <mergeCell ref="A2:B2"/>
  </mergeCell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5"/>
  <sheetViews>
    <sheetView workbookViewId="0">
      <selection activeCell="H31" sqref="H31"/>
    </sheetView>
  </sheetViews>
  <sheetFormatPr defaultColWidth="9" defaultRowHeight="14.25" outlineLevelCol="1"/>
  <cols>
    <col min="1" max="1" width="50.625" style="1" customWidth="1"/>
    <col min="2" max="2" width="25.625" style="1" customWidth="1"/>
    <col min="3" max="256" width="9" style="1"/>
    <col min="257" max="257" width="50.625" style="1" customWidth="1"/>
    <col min="258" max="258" width="25.625" style="1" customWidth="1"/>
    <col min="259" max="512" width="9" style="1"/>
    <col min="513" max="513" width="50.625" style="1" customWidth="1"/>
    <col min="514" max="514" width="25.625" style="1" customWidth="1"/>
    <col min="515" max="768" width="9" style="1"/>
    <col min="769" max="769" width="50.625" style="1" customWidth="1"/>
    <col min="770" max="770" width="25.625" style="1" customWidth="1"/>
    <col min="771" max="1024" width="9" style="1"/>
    <col min="1025" max="1025" width="50.625" style="1" customWidth="1"/>
    <col min="1026" max="1026" width="25.625" style="1" customWidth="1"/>
    <col min="1027" max="1280" width="9" style="1"/>
    <col min="1281" max="1281" width="50.625" style="1" customWidth="1"/>
    <col min="1282" max="1282" width="25.625" style="1" customWidth="1"/>
    <col min="1283" max="1536" width="9" style="1"/>
    <col min="1537" max="1537" width="50.625" style="1" customWidth="1"/>
    <col min="1538" max="1538" width="25.625" style="1" customWidth="1"/>
    <col min="1539" max="1792" width="9" style="1"/>
    <col min="1793" max="1793" width="50.625" style="1" customWidth="1"/>
    <col min="1794" max="1794" width="25.625" style="1" customWidth="1"/>
    <col min="1795" max="2048" width="9" style="1"/>
    <col min="2049" max="2049" width="50.625" style="1" customWidth="1"/>
    <col min="2050" max="2050" width="25.625" style="1" customWidth="1"/>
    <col min="2051" max="2304" width="9" style="1"/>
    <col min="2305" max="2305" width="50.625" style="1" customWidth="1"/>
    <col min="2306" max="2306" width="25.625" style="1" customWidth="1"/>
    <col min="2307" max="2560" width="9" style="1"/>
    <col min="2561" max="2561" width="50.625" style="1" customWidth="1"/>
    <col min="2562" max="2562" width="25.625" style="1" customWidth="1"/>
    <col min="2563" max="2816" width="9" style="1"/>
    <col min="2817" max="2817" width="50.625" style="1" customWidth="1"/>
    <col min="2818" max="2818" width="25.625" style="1" customWidth="1"/>
    <col min="2819" max="3072" width="9" style="1"/>
    <col min="3073" max="3073" width="50.625" style="1" customWidth="1"/>
    <col min="3074" max="3074" width="25.625" style="1" customWidth="1"/>
    <col min="3075" max="3328" width="9" style="1"/>
    <col min="3329" max="3329" width="50.625" style="1" customWidth="1"/>
    <col min="3330" max="3330" width="25.625" style="1" customWidth="1"/>
    <col min="3331" max="3584" width="9" style="1"/>
    <col min="3585" max="3585" width="50.625" style="1" customWidth="1"/>
    <col min="3586" max="3586" width="25.625" style="1" customWidth="1"/>
    <col min="3587" max="3840" width="9" style="1"/>
    <col min="3841" max="3841" width="50.625" style="1" customWidth="1"/>
    <col min="3842" max="3842" width="25.625" style="1" customWidth="1"/>
    <col min="3843" max="4096" width="9" style="1"/>
    <col min="4097" max="4097" width="50.625" style="1" customWidth="1"/>
    <col min="4098" max="4098" width="25.625" style="1" customWidth="1"/>
    <col min="4099" max="4352" width="9" style="1"/>
    <col min="4353" max="4353" width="50.625" style="1" customWidth="1"/>
    <col min="4354" max="4354" width="25.625" style="1" customWidth="1"/>
    <col min="4355" max="4608" width="9" style="1"/>
    <col min="4609" max="4609" width="50.625" style="1" customWidth="1"/>
    <col min="4610" max="4610" width="25.625" style="1" customWidth="1"/>
    <col min="4611" max="4864" width="9" style="1"/>
    <col min="4865" max="4865" width="50.625" style="1" customWidth="1"/>
    <col min="4866" max="4866" width="25.625" style="1" customWidth="1"/>
    <col min="4867" max="5120" width="9" style="1"/>
    <col min="5121" max="5121" width="50.625" style="1" customWidth="1"/>
    <col min="5122" max="5122" width="25.625" style="1" customWidth="1"/>
    <col min="5123" max="5376" width="9" style="1"/>
    <col min="5377" max="5377" width="50.625" style="1" customWidth="1"/>
    <col min="5378" max="5378" width="25.625" style="1" customWidth="1"/>
    <col min="5379" max="5632" width="9" style="1"/>
    <col min="5633" max="5633" width="50.625" style="1" customWidth="1"/>
    <col min="5634" max="5634" width="25.625" style="1" customWidth="1"/>
    <col min="5635" max="5888" width="9" style="1"/>
    <col min="5889" max="5889" width="50.625" style="1" customWidth="1"/>
    <col min="5890" max="5890" width="25.625" style="1" customWidth="1"/>
    <col min="5891" max="6144" width="9" style="1"/>
    <col min="6145" max="6145" width="50.625" style="1" customWidth="1"/>
    <col min="6146" max="6146" width="25.625" style="1" customWidth="1"/>
    <col min="6147" max="6400" width="9" style="1"/>
    <col min="6401" max="6401" width="50.625" style="1" customWidth="1"/>
    <col min="6402" max="6402" width="25.625" style="1" customWidth="1"/>
    <col min="6403" max="6656" width="9" style="1"/>
    <col min="6657" max="6657" width="50.625" style="1" customWidth="1"/>
    <col min="6658" max="6658" width="25.625" style="1" customWidth="1"/>
    <col min="6659" max="6912" width="9" style="1"/>
    <col min="6913" max="6913" width="50.625" style="1" customWidth="1"/>
    <col min="6914" max="6914" width="25.625" style="1" customWidth="1"/>
    <col min="6915" max="7168" width="9" style="1"/>
    <col min="7169" max="7169" width="50.625" style="1" customWidth="1"/>
    <col min="7170" max="7170" width="25.625" style="1" customWidth="1"/>
    <col min="7171" max="7424" width="9" style="1"/>
    <col min="7425" max="7425" width="50.625" style="1" customWidth="1"/>
    <col min="7426" max="7426" width="25.625" style="1" customWidth="1"/>
    <col min="7427" max="7680" width="9" style="1"/>
    <col min="7681" max="7681" width="50.625" style="1" customWidth="1"/>
    <col min="7682" max="7682" width="25.625" style="1" customWidth="1"/>
    <col min="7683" max="7936" width="9" style="1"/>
    <col min="7937" max="7937" width="50.625" style="1" customWidth="1"/>
    <col min="7938" max="7938" width="25.625" style="1" customWidth="1"/>
    <col min="7939" max="8192" width="9" style="1"/>
    <col min="8193" max="8193" width="50.625" style="1" customWidth="1"/>
    <col min="8194" max="8194" width="25.625" style="1" customWidth="1"/>
    <col min="8195" max="8448" width="9" style="1"/>
    <col min="8449" max="8449" width="50.625" style="1" customWidth="1"/>
    <col min="8450" max="8450" width="25.625" style="1" customWidth="1"/>
    <col min="8451" max="8704" width="9" style="1"/>
    <col min="8705" max="8705" width="50.625" style="1" customWidth="1"/>
    <col min="8706" max="8706" width="25.625" style="1" customWidth="1"/>
    <col min="8707" max="8960" width="9" style="1"/>
    <col min="8961" max="8961" width="50.625" style="1" customWidth="1"/>
    <col min="8962" max="8962" width="25.625" style="1" customWidth="1"/>
    <col min="8963" max="9216" width="9" style="1"/>
    <col min="9217" max="9217" width="50.625" style="1" customWidth="1"/>
    <col min="9218" max="9218" width="25.625" style="1" customWidth="1"/>
    <col min="9219" max="9472" width="9" style="1"/>
    <col min="9473" max="9473" width="50.625" style="1" customWidth="1"/>
    <col min="9474" max="9474" width="25.625" style="1" customWidth="1"/>
    <col min="9475" max="9728" width="9" style="1"/>
    <col min="9729" max="9729" width="50.625" style="1" customWidth="1"/>
    <col min="9730" max="9730" width="25.625" style="1" customWidth="1"/>
    <col min="9731" max="9984" width="9" style="1"/>
    <col min="9985" max="9985" width="50.625" style="1" customWidth="1"/>
    <col min="9986" max="9986" width="25.625" style="1" customWidth="1"/>
    <col min="9987" max="10240" width="9" style="1"/>
    <col min="10241" max="10241" width="50.625" style="1" customWidth="1"/>
    <col min="10242" max="10242" width="25.625" style="1" customWidth="1"/>
    <col min="10243" max="10496" width="9" style="1"/>
    <col min="10497" max="10497" width="50.625" style="1" customWidth="1"/>
    <col min="10498" max="10498" width="25.625" style="1" customWidth="1"/>
    <col min="10499" max="10752" width="9" style="1"/>
    <col min="10753" max="10753" width="50.625" style="1" customWidth="1"/>
    <col min="10754" max="10754" width="25.625" style="1" customWidth="1"/>
    <col min="10755" max="11008" width="9" style="1"/>
    <col min="11009" max="11009" width="50.625" style="1" customWidth="1"/>
    <col min="11010" max="11010" width="25.625" style="1" customWidth="1"/>
    <col min="11011" max="11264" width="9" style="1"/>
    <col min="11265" max="11265" width="50.625" style="1" customWidth="1"/>
    <col min="11266" max="11266" width="25.625" style="1" customWidth="1"/>
    <col min="11267" max="11520" width="9" style="1"/>
    <col min="11521" max="11521" width="50.625" style="1" customWidth="1"/>
    <col min="11522" max="11522" width="25.625" style="1" customWidth="1"/>
    <col min="11523" max="11776" width="9" style="1"/>
    <col min="11777" max="11777" width="50.625" style="1" customWidth="1"/>
    <col min="11778" max="11778" width="25.625" style="1" customWidth="1"/>
    <col min="11779" max="12032" width="9" style="1"/>
    <col min="12033" max="12033" width="50.625" style="1" customWidth="1"/>
    <col min="12034" max="12034" width="25.625" style="1" customWidth="1"/>
    <col min="12035" max="12288" width="9" style="1"/>
    <col min="12289" max="12289" width="50.625" style="1" customWidth="1"/>
    <col min="12290" max="12290" width="25.625" style="1" customWidth="1"/>
    <col min="12291" max="12544" width="9" style="1"/>
    <col min="12545" max="12545" width="50.625" style="1" customWidth="1"/>
    <col min="12546" max="12546" width="25.625" style="1" customWidth="1"/>
    <col min="12547" max="12800" width="9" style="1"/>
    <col min="12801" max="12801" width="50.625" style="1" customWidth="1"/>
    <col min="12802" max="12802" width="25.625" style="1" customWidth="1"/>
    <col min="12803" max="13056" width="9" style="1"/>
    <col min="13057" max="13057" width="50.625" style="1" customWidth="1"/>
    <col min="13058" max="13058" width="25.625" style="1" customWidth="1"/>
    <col min="13059" max="13312" width="9" style="1"/>
    <col min="13313" max="13313" width="50.625" style="1" customWidth="1"/>
    <col min="13314" max="13314" width="25.625" style="1" customWidth="1"/>
    <col min="13315" max="13568" width="9" style="1"/>
    <col min="13569" max="13569" width="50.625" style="1" customWidth="1"/>
    <col min="13570" max="13570" width="25.625" style="1" customWidth="1"/>
    <col min="13571" max="13824" width="9" style="1"/>
    <col min="13825" max="13825" width="50.625" style="1" customWidth="1"/>
    <col min="13826" max="13826" width="25.625" style="1" customWidth="1"/>
    <col min="13827" max="14080" width="9" style="1"/>
    <col min="14081" max="14081" width="50.625" style="1" customWidth="1"/>
    <col min="14082" max="14082" width="25.625" style="1" customWidth="1"/>
    <col min="14083" max="14336" width="9" style="1"/>
    <col min="14337" max="14337" width="50.625" style="1" customWidth="1"/>
    <col min="14338" max="14338" width="25.625" style="1" customWidth="1"/>
    <col min="14339" max="14592" width="9" style="1"/>
    <col min="14593" max="14593" width="50.625" style="1" customWidth="1"/>
    <col min="14594" max="14594" width="25.625" style="1" customWidth="1"/>
    <col min="14595" max="14848" width="9" style="1"/>
    <col min="14849" max="14849" width="50.625" style="1" customWidth="1"/>
    <col min="14850" max="14850" width="25.625" style="1" customWidth="1"/>
    <col min="14851" max="15104" width="9" style="1"/>
    <col min="15105" max="15105" width="50.625" style="1" customWidth="1"/>
    <col min="15106" max="15106" width="25.625" style="1" customWidth="1"/>
    <col min="15107" max="15360" width="9" style="1"/>
    <col min="15361" max="15361" width="50.625" style="1" customWidth="1"/>
    <col min="15362" max="15362" width="25.625" style="1" customWidth="1"/>
    <col min="15363" max="15616" width="9" style="1"/>
    <col min="15617" max="15617" width="50.625" style="1" customWidth="1"/>
    <col min="15618" max="15618" width="25.625" style="1" customWidth="1"/>
    <col min="15619" max="15872" width="9" style="1"/>
    <col min="15873" max="15873" width="50.625" style="1" customWidth="1"/>
    <col min="15874" max="15874" width="25.625" style="1" customWidth="1"/>
    <col min="15875" max="16128" width="9" style="1"/>
    <col min="16129" max="16129" width="50.625" style="1" customWidth="1"/>
    <col min="16130" max="16130" width="25.625" style="1" customWidth="1"/>
    <col min="16131" max="16384" width="9" style="1"/>
  </cols>
  <sheetData>
    <row r="1" spans="1:1">
      <c r="A1" s="2" t="s">
        <v>1418</v>
      </c>
    </row>
    <row r="2" ht="30" customHeight="1" spans="1:2">
      <c r="A2" s="9" t="s">
        <v>1419</v>
      </c>
      <c r="B2" s="9"/>
    </row>
    <row r="3" ht="17.25" customHeight="1" spans="2:2">
      <c r="B3" s="4" t="s">
        <v>29</v>
      </c>
    </row>
    <row r="4" ht="30" customHeight="1" spans="1:2">
      <c r="A4" s="10" t="s">
        <v>1416</v>
      </c>
      <c r="B4" s="10" t="s">
        <v>1281</v>
      </c>
    </row>
    <row r="5" ht="24.95" customHeight="1" spans="1:2">
      <c r="A5" s="11" t="s">
        <v>1356</v>
      </c>
      <c r="B5" s="11">
        <f>B6+B10+B15+B18+B22</f>
        <v>220887</v>
      </c>
    </row>
    <row r="6" ht="24.95" customHeight="1" spans="1:2">
      <c r="A6" s="11" t="s">
        <v>1392</v>
      </c>
      <c r="B6" s="11">
        <f>SUM(B7:B9)</f>
        <v>71264</v>
      </c>
    </row>
    <row r="7" ht="24.95" customHeight="1" spans="1:2">
      <c r="A7" s="11" t="s">
        <v>1393</v>
      </c>
      <c r="B7" s="11">
        <v>60753</v>
      </c>
    </row>
    <row r="8" ht="24.95" customHeight="1" spans="1:2">
      <c r="A8" s="11" t="s">
        <v>1395</v>
      </c>
      <c r="B8" s="11">
        <v>4180</v>
      </c>
    </row>
    <row r="9" ht="24.95" customHeight="1" spans="1:2">
      <c r="A9" s="11" t="s">
        <v>1394</v>
      </c>
      <c r="B9" s="11">
        <v>6331</v>
      </c>
    </row>
    <row r="10" ht="24.95" customHeight="1" spans="1:2">
      <c r="A10" s="11" t="s">
        <v>1396</v>
      </c>
      <c r="B10" s="11">
        <f>SUM(B11:B14)</f>
        <v>7794</v>
      </c>
    </row>
    <row r="11" ht="24.95" customHeight="1" spans="1:2">
      <c r="A11" s="11" t="s">
        <v>1393</v>
      </c>
      <c r="B11" s="11">
        <v>5100</v>
      </c>
    </row>
    <row r="12" ht="24.95" customHeight="1" spans="1:2">
      <c r="A12" s="11" t="s">
        <v>1395</v>
      </c>
      <c r="B12" s="11">
        <v>2200</v>
      </c>
    </row>
    <row r="13" ht="24.95" customHeight="1" spans="1:2">
      <c r="A13" s="11" t="s">
        <v>1394</v>
      </c>
      <c r="B13" s="11">
        <v>7</v>
      </c>
    </row>
    <row r="14" ht="24.95" customHeight="1" spans="1:2">
      <c r="A14" s="11" t="s">
        <v>1404</v>
      </c>
      <c r="B14" s="11">
        <v>487</v>
      </c>
    </row>
    <row r="15" ht="24.95" customHeight="1" spans="1:2">
      <c r="A15" s="11" t="s">
        <v>1417</v>
      </c>
      <c r="B15" s="11">
        <f>SUM(B16:B17)</f>
        <v>60974</v>
      </c>
    </row>
    <row r="16" ht="24.95" customHeight="1" spans="1:2">
      <c r="A16" s="11" t="s">
        <v>1393</v>
      </c>
      <c r="B16" s="11">
        <v>60899</v>
      </c>
    </row>
    <row r="17" ht="24.95" customHeight="1" spans="1:2">
      <c r="A17" s="11" t="s">
        <v>1394</v>
      </c>
      <c r="B17" s="11">
        <v>75</v>
      </c>
    </row>
    <row r="18" ht="24.95" customHeight="1" spans="1:2">
      <c r="A18" s="11" t="s">
        <v>1408</v>
      </c>
      <c r="B18" s="11">
        <f>SUM(B19:B21)</f>
        <v>17569</v>
      </c>
    </row>
    <row r="19" ht="24.95" customHeight="1" spans="1:2">
      <c r="A19" s="11" t="s">
        <v>1393</v>
      </c>
      <c r="B19" s="11">
        <v>15395</v>
      </c>
    </row>
    <row r="20" ht="24.95" customHeight="1" spans="1:2">
      <c r="A20" s="11" t="s">
        <v>1395</v>
      </c>
      <c r="B20" s="11">
        <v>150</v>
      </c>
    </row>
    <row r="21" ht="24.95" customHeight="1" spans="1:2">
      <c r="A21" s="11" t="s">
        <v>1404</v>
      </c>
      <c r="B21" s="11">
        <v>2024</v>
      </c>
    </row>
    <row r="22" ht="24.95" customHeight="1" spans="1:2">
      <c r="A22" s="11" t="s">
        <v>1411</v>
      </c>
      <c r="B22" s="11">
        <f>SUM(B23:B23)</f>
        <v>63286</v>
      </c>
    </row>
    <row r="23" ht="24.95" customHeight="1" spans="1:2">
      <c r="A23" s="11" t="s">
        <v>1407</v>
      </c>
      <c r="B23" s="11">
        <v>63286</v>
      </c>
    </row>
    <row r="24" ht="24.95" customHeight="1" spans="1:2">
      <c r="A24" s="11" t="s">
        <v>1412</v>
      </c>
      <c r="B24" s="11">
        <v>192546</v>
      </c>
    </row>
    <row r="25" ht="30" customHeight="1" spans="1:2">
      <c r="A25" s="10" t="s">
        <v>1218</v>
      </c>
      <c r="B25" s="12">
        <f>B5+B24</f>
        <v>413433</v>
      </c>
    </row>
  </sheetData>
  <mergeCells count="1">
    <mergeCell ref="A2:B2"/>
  </mergeCells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D19" sqref="D19"/>
    </sheetView>
  </sheetViews>
  <sheetFormatPr defaultColWidth="9" defaultRowHeight="14.25" outlineLevelRow="4" outlineLevelCol="2"/>
  <cols>
    <col min="1" max="4" width="30.625" style="1" customWidth="1"/>
    <col min="5" max="256" width="9" style="1"/>
    <col min="257" max="260" width="30.625" style="1" customWidth="1"/>
    <col min="261" max="512" width="9" style="1"/>
    <col min="513" max="516" width="30.625" style="1" customWidth="1"/>
    <col min="517" max="768" width="9" style="1"/>
    <col min="769" max="772" width="30.625" style="1" customWidth="1"/>
    <col min="773" max="1024" width="9" style="1"/>
    <col min="1025" max="1028" width="30.625" style="1" customWidth="1"/>
    <col min="1029" max="1280" width="9" style="1"/>
    <col min="1281" max="1284" width="30.625" style="1" customWidth="1"/>
    <col min="1285" max="1536" width="9" style="1"/>
    <col min="1537" max="1540" width="30.625" style="1" customWidth="1"/>
    <col min="1541" max="1792" width="9" style="1"/>
    <col min="1793" max="1796" width="30.625" style="1" customWidth="1"/>
    <col min="1797" max="2048" width="9" style="1"/>
    <col min="2049" max="2052" width="30.625" style="1" customWidth="1"/>
    <col min="2053" max="2304" width="9" style="1"/>
    <col min="2305" max="2308" width="30.625" style="1" customWidth="1"/>
    <col min="2309" max="2560" width="9" style="1"/>
    <col min="2561" max="2564" width="30.625" style="1" customWidth="1"/>
    <col min="2565" max="2816" width="9" style="1"/>
    <col min="2817" max="2820" width="30.625" style="1" customWidth="1"/>
    <col min="2821" max="3072" width="9" style="1"/>
    <col min="3073" max="3076" width="30.625" style="1" customWidth="1"/>
    <col min="3077" max="3328" width="9" style="1"/>
    <col min="3329" max="3332" width="30.625" style="1" customWidth="1"/>
    <col min="3333" max="3584" width="9" style="1"/>
    <col min="3585" max="3588" width="30.625" style="1" customWidth="1"/>
    <col min="3589" max="3840" width="9" style="1"/>
    <col min="3841" max="3844" width="30.625" style="1" customWidth="1"/>
    <col min="3845" max="4096" width="9" style="1"/>
    <col min="4097" max="4100" width="30.625" style="1" customWidth="1"/>
    <col min="4101" max="4352" width="9" style="1"/>
    <col min="4353" max="4356" width="30.625" style="1" customWidth="1"/>
    <col min="4357" max="4608" width="9" style="1"/>
    <col min="4609" max="4612" width="30.625" style="1" customWidth="1"/>
    <col min="4613" max="4864" width="9" style="1"/>
    <col min="4865" max="4868" width="30.625" style="1" customWidth="1"/>
    <col min="4869" max="5120" width="9" style="1"/>
    <col min="5121" max="5124" width="30.625" style="1" customWidth="1"/>
    <col min="5125" max="5376" width="9" style="1"/>
    <col min="5377" max="5380" width="30.625" style="1" customWidth="1"/>
    <col min="5381" max="5632" width="9" style="1"/>
    <col min="5633" max="5636" width="30.625" style="1" customWidth="1"/>
    <col min="5637" max="5888" width="9" style="1"/>
    <col min="5889" max="5892" width="30.625" style="1" customWidth="1"/>
    <col min="5893" max="6144" width="9" style="1"/>
    <col min="6145" max="6148" width="30.625" style="1" customWidth="1"/>
    <col min="6149" max="6400" width="9" style="1"/>
    <col min="6401" max="6404" width="30.625" style="1" customWidth="1"/>
    <col min="6405" max="6656" width="9" style="1"/>
    <col min="6657" max="6660" width="30.625" style="1" customWidth="1"/>
    <col min="6661" max="6912" width="9" style="1"/>
    <col min="6913" max="6916" width="30.625" style="1" customWidth="1"/>
    <col min="6917" max="7168" width="9" style="1"/>
    <col min="7169" max="7172" width="30.625" style="1" customWidth="1"/>
    <col min="7173" max="7424" width="9" style="1"/>
    <col min="7425" max="7428" width="30.625" style="1" customWidth="1"/>
    <col min="7429" max="7680" width="9" style="1"/>
    <col min="7681" max="7684" width="30.625" style="1" customWidth="1"/>
    <col min="7685" max="7936" width="9" style="1"/>
    <col min="7937" max="7940" width="30.625" style="1" customWidth="1"/>
    <col min="7941" max="8192" width="9" style="1"/>
    <col min="8193" max="8196" width="30.625" style="1" customWidth="1"/>
    <col min="8197" max="8448" width="9" style="1"/>
    <col min="8449" max="8452" width="30.625" style="1" customWidth="1"/>
    <col min="8453" max="8704" width="9" style="1"/>
    <col min="8705" max="8708" width="30.625" style="1" customWidth="1"/>
    <col min="8709" max="8960" width="9" style="1"/>
    <col min="8961" max="8964" width="30.625" style="1" customWidth="1"/>
    <col min="8965" max="9216" width="9" style="1"/>
    <col min="9217" max="9220" width="30.625" style="1" customWidth="1"/>
    <col min="9221" max="9472" width="9" style="1"/>
    <col min="9473" max="9476" width="30.625" style="1" customWidth="1"/>
    <col min="9477" max="9728" width="9" style="1"/>
    <col min="9729" max="9732" width="30.625" style="1" customWidth="1"/>
    <col min="9733" max="9984" width="9" style="1"/>
    <col min="9985" max="9988" width="30.625" style="1" customWidth="1"/>
    <col min="9989" max="10240" width="9" style="1"/>
    <col min="10241" max="10244" width="30.625" style="1" customWidth="1"/>
    <col min="10245" max="10496" width="9" style="1"/>
    <col min="10497" max="10500" width="30.625" style="1" customWidth="1"/>
    <col min="10501" max="10752" width="9" style="1"/>
    <col min="10753" max="10756" width="30.625" style="1" customWidth="1"/>
    <col min="10757" max="11008" width="9" style="1"/>
    <col min="11009" max="11012" width="30.625" style="1" customWidth="1"/>
    <col min="11013" max="11264" width="9" style="1"/>
    <col min="11265" max="11268" width="30.625" style="1" customWidth="1"/>
    <col min="11269" max="11520" width="9" style="1"/>
    <col min="11521" max="11524" width="30.625" style="1" customWidth="1"/>
    <col min="11525" max="11776" width="9" style="1"/>
    <col min="11777" max="11780" width="30.625" style="1" customWidth="1"/>
    <col min="11781" max="12032" width="9" style="1"/>
    <col min="12033" max="12036" width="30.625" style="1" customWidth="1"/>
    <col min="12037" max="12288" width="9" style="1"/>
    <col min="12289" max="12292" width="30.625" style="1" customWidth="1"/>
    <col min="12293" max="12544" width="9" style="1"/>
    <col min="12545" max="12548" width="30.625" style="1" customWidth="1"/>
    <col min="12549" max="12800" width="9" style="1"/>
    <col min="12801" max="12804" width="30.625" style="1" customWidth="1"/>
    <col min="12805" max="13056" width="9" style="1"/>
    <col min="13057" max="13060" width="30.625" style="1" customWidth="1"/>
    <col min="13061" max="13312" width="9" style="1"/>
    <col min="13313" max="13316" width="30.625" style="1" customWidth="1"/>
    <col min="13317" max="13568" width="9" style="1"/>
    <col min="13569" max="13572" width="30.625" style="1" customWidth="1"/>
    <col min="13573" max="13824" width="9" style="1"/>
    <col min="13825" max="13828" width="30.625" style="1" customWidth="1"/>
    <col min="13829" max="14080" width="9" style="1"/>
    <col min="14081" max="14084" width="30.625" style="1" customWidth="1"/>
    <col min="14085" max="14336" width="9" style="1"/>
    <col min="14337" max="14340" width="30.625" style="1" customWidth="1"/>
    <col min="14341" max="14592" width="9" style="1"/>
    <col min="14593" max="14596" width="30.625" style="1" customWidth="1"/>
    <col min="14597" max="14848" width="9" style="1"/>
    <col min="14849" max="14852" width="30.625" style="1" customWidth="1"/>
    <col min="14853" max="15104" width="9" style="1"/>
    <col min="15105" max="15108" width="30.625" style="1" customWidth="1"/>
    <col min="15109" max="15360" width="9" style="1"/>
    <col min="15361" max="15364" width="30.625" style="1" customWidth="1"/>
    <col min="15365" max="15616" width="9" style="1"/>
    <col min="15617" max="15620" width="30.625" style="1" customWidth="1"/>
    <col min="15621" max="15872" width="9" style="1"/>
    <col min="15873" max="15876" width="30.625" style="1" customWidth="1"/>
    <col min="15877" max="16128" width="9" style="1"/>
    <col min="16129" max="16132" width="30.625" style="1" customWidth="1"/>
    <col min="16133" max="16384" width="9" style="1"/>
  </cols>
  <sheetData>
    <row r="1" spans="1:1">
      <c r="A1" s="2" t="s">
        <v>1420</v>
      </c>
    </row>
    <row r="2" ht="30" customHeight="1" spans="1:3">
      <c r="A2" s="3" t="s">
        <v>1421</v>
      </c>
      <c r="B2" s="3"/>
      <c r="C2" s="3"/>
    </row>
    <row r="3" ht="15" customHeight="1" spans="3:3">
      <c r="C3" s="4" t="s">
        <v>1422</v>
      </c>
    </row>
    <row r="4" ht="30" customHeight="1" spans="1:3">
      <c r="A4" s="5" t="s">
        <v>1325</v>
      </c>
      <c r="B4" s="5" t="s">
        <v>1423</v>
      </c>
      <c r="C4" s="5" t="s">
        <v>1424</v>
      </c>
    </row>
    <row r="5" ht="30" customHeight="1" spans="1:3">
      <c r="A5" s="5" t="s">
        <v>1425</v>
      </c>
      <c r="B5" s="7">
        <v>293.73</v>
      </c>
      <c r="C5" s="8">
        <v>293.65</v>
      </c>
    </row>
  </sheetData>
  <mergeCells count="1">
    <mergeCell ref="A2:C2"/>
  </mergeCells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C14" sqref="C14"/>
    </sheetView>
  </sheetViews>
  <sheetFormatPr defaultColWidth="9" defaultRowHeight="14.25" outlineLevelRow="4" outlineLevelCol="2"/>
  <cols>
    <col min="1" max="4" width="30.625" style="1" customWidth="1"/>
    <col min="5" max="256" width="9" style="1"/>
    <col min="257" max="260" width="30.625" style="1" customWidth="1"/>
    <col min="261" max="512" width="9" style="1"/>
    <col min="513" max="516" width="30.625" style="1" customWidth="1"/>
    <col min="517" max="768" width="9" style="1"/>
    <col min="769" max="772" width="30.625" style="1" customWidth="1"/>
    <col min="773" max="1024" width="9" style="1"/>
    <col min="1025" max="1028" width="30.625" style="1" customWidth="1"/>
    <col min="1029" max="1280" width="9" style="1"/>
    <col min="1281" max="1284" width="30.625" style="1" customWidth="1"/>
    <col min="1285" max="1536" width="9" style="1"/>
    <col min="1537" max="1540" width="30.625" style="1" customWidth="1"/>
    <col min="1541" max="1792" width="9" style="1"/>
    <col min="1793" max="1796" width="30.625" style="1" customWidth="1"/>
    <col min="1797" max="2048" width="9" style="1"/>
    <col min="2049" max="2052" width="30.625" style="1" customWidth="1"/>
    <col min="2053" max="2304" width="9" style="1"/>
    <col min="2305" max="2308" width="30.625" style="1" customWidth="1"/>
    <col min="2309" max="2560" width="9" style="1"/>
    <col min="2561" max="2564" width="30.625" style="1" customWidth="1"/>
    <col min="2565" max="2816" width="9" style="1"/>
    <col min="2817" max="2820" width="30.625" style="1" customWidth="1"/>
    <col min="2821" max="3072" width="9" style="1"/>
    <col min="3073" max="3076" width="30.625" style="1" customWidth="1"/>
    <col min="3077" max="3328" width="9" style="1"/>
    <col min="3329" max="3332" width="30.625" style="1" customWidth="1"/>
    <col min="3333" max="3584" width="9" style="1"/>
    <col min="3585" max="3588" width="30.625" style="1" customWidth="1"/>
    <col min="3589" max="3840" width="9" style="1"/>
    <col min="3841" max="3844" width="30.625" style="1" customWidth="1"/>
    <col min="3845" max="4096" width="9" style="1"/>
    <col min="4097" max="4100" width="30.625" style="1" customWidth="1"/>
    <col min="4101" max="4352" width="9" style="1"/>
    <col min="4353" max="4356" width="30.625" style="1" customWidth="1"/>
    <col min="4357" max="4608" width="9" style="1"/>
    <col min="4609" max="4612" width="30.625" style="1" customWidth="1"/>
    <col min="4613" max="4864" width="9" style="1"/>
    <col min="4865" max="4868" width="30.625" style="1" customWidth="1"/>
    <col min="4869" max="5120" width="9" style="1"/>
    <col min="5121" max="5124" width="30.625" style="1" customWidth="1"/>
    <col min="5125" max="5376" width="9" style="1"/>
    <col min="5377" max="5380" width="30.625" style="1" customWidth="1"/>
    <col min="5381" max="5632" width="9" style="1"/>
    <col min="5633" max="5636" width="30.625" style="1" customWidth="1"/>
    <col min="5637" max="5888" width="9" style="1"/>
    <col min="5889" max="5892" width="30.625" style="1" customWidth="1"/>
    <col min="5893" max="6144" width="9" style="1"/>
    <col min="6145" max="6148" width="30.625" style="1" customWidth="1"/>
    <col min="6149" max="6400" width="9" style="1"/>
    <col min="6401" max="6404" width="30.625" style="1" customWidth="1"/>
    <col min="6405" max="6656" width="9" style="1"/>
    <col min="6657" max="6660" width="30.625" style="1" customWidth="1"/>
    <col min="6661" max="6912" width="9" style="1"/>
    <col min="6913" max="6916" width="30.625" style="1" customWidth="1"/>
    <col min="6917" max="7168" width="9" style="1"/>
    <col min="7169" max="7172" width="30.625" style="1" customWidth="1"/>
    <col min="7173" max="7424" width="9" style="1"/>
    <col min="7425" max="7428" width="30.625" style="1" customWidth="1"/>
    <col min="7429" max="7680" width="9" style="1"/>
    <col min="7681" max="7684" width="30.625" style="1" customWidth="1"/>
    <col min="7685" max="7936" width="9" style="1"/>
    <col min="7937" max="7940" width="30.625" style="1" customWidth="1"/>
    <col min="7941" max="8192" width="9" style="1"/>
    <col min="8193" max="8196" width="30.625" style="1" customWidth="1"/>
    <col min="8197" max="8448" width="9" style="1"/>
    <col min="8449" max="8452" width="30.625" style="1" customWidth="1"/>
    <col min="8453" max="8704" width="9" style="1"/>
    <col min="8705" max="8708" width="30.625" style="1" customWidth="1"/>
    <col min="8709" max="8960" width="9" style="1"/>
    <col min="8961" max="8964" width="30.625" style="1" customWidth="1"/>
    <col min="8965" max="9216" width="9" style="1"/>
    <col min="9217" max="9220" width="30.625" style="1" customWidth="1"/>
    <col min="9221" max="9472" width="9" style="1"/>
    <col min="9473" max="9476" width="30.625" style="1" customWidth="1"/>
    <col min="9477" max="9728" width="9" style="1"/>
    <col min="9729" max="9732" width="30.625" style="1" customWidth="1"/>
    <col min="9733" max="9984" width="9" style="1"/>
    <col min="9985" max="9988" width="30.625" style="1" customWidth="1"/>
    <col min="9989" max="10240" width="9" style="1"/>
    <col min="10241" max="10244" width="30.625" style="1" customWidth="1"/>
    <col min="10245" max="10496" width="9" style="1"/>
    <col min="10497" max="10500" width="30.625" style="1" customWidth="1"/>
    <col min="10501" max="10752" width="9" style="1"/>
    <col min="10753" max="10756" width="30.625" style="1" customWidth="1"/>
    <col min="10757" max="11008" width="9" style="1"/>
    <col min="11009" max="11012" width="30.625" style="1" customWidth="1"/>
    <col min="11013" max="11264" width="9" style="1"/>
    <col min="11265" max="11268" width="30.625" style="1" customWidth="1"/>
    <col min="11269" max="11520" width="9" style="1"/>
    <col min="11521" max="11524" width="30.625" style="1" customWidth="1"/>
    <col min="11525" max="11776" width="9" style="1"/>
    <col min="11777" max="11780" width="30.625" style="1" customWidth="1"/>
    <col min="11781" max="12032" width="9" style="1"/>
    <col min="12033" max="12036" width="30.625" style="1" customWidth="1"/>
    <col min="12037" max="12288" width="9" style="1"/>
    <col min="12289" max="12292" width="30.625" style="1" customWidth="1"/>
    <col min="12293" max="12544" width="9" style="1"/>
    <col min="12545" max="12548" width="30.625" style="1" customWidth="1"/>
    <col min="12549" max="12800" width="9" style="1"/>
    <col min="12801" max="12804" width="30.625" style="1" customWidth="1"/>
    <col min="12805" max="13056" width="9" style="1"/>
    <col min="13057" max="13060" width="30.625" style="1" customWidth="1"/>
    <col min="13061" max="13312" width="9" style="1"/>
    <col min="13313" max="13316" width="30.625" style="1" customWidth="1"/>
    <col min="13317" max="13568" width="9" style="1"/>
    <col min="13569" max="13572" width="30.625" style="1" customWidth="1"/>
    <col min="13573" max="13824" width="9" style="1"/>
    <col min="13825" max="13828" width="30.625" style="1" customWidth="1"/>
    <col min="13829" max="14080" width="9" style="1"/>
    <col min="14081" max="14084" width="30.625" style="1" customWidth="1"/>
    <col min="14085" max="14336" width="9" style="1"/>
    <col min="14337" max="14340" width="30.625" style="1" customWidth="1"/>
    <col min="14341" max="14592" width="9" style="1"/>
    <col min="14593" max="14596" width="30.625" style="1" customWidth="1"/>
    <col min="14597" max="14848" width="9" style="1"/>
    <col min="14849" max="14852" width="30.625" style="1" customWidth="1"/>
    <col min="14853" max="15104" width="9" style="1"/>
    <col min="15105" max="15108" width="30.625" style="1" customWidth="1"/>
    <col min="15109" max="15360" width="9" style="1"/>
    <col min="15361" max="15364" width="30.625" style="1" customWidth="1"/>
    <col min="15365" max="15616" width="9" style="1"/>
    <col min="15617" max="15620" width="30.625" style="1" customWidth="1"/>
    <col min="15621" max="15872" width="9" style="1"/>
    <col min="15873" max="15876" width="30.625" style="1" customWidth="1"/>
    <col min="15877" max="16128" width="9" style="1"/>
    <col min="16129" max="16132" width="30.625" style="1" customWidth="1"/>
    <col min="16133" max="16384" width="9" style="1"/>
  </cols>
  <sheetData>
    <row r="1" spans="1:1">
      <c r="A1" s="2" t="s">
        <v>1426</v>
      </c>
    </row>
    <row r="2" ht="30" customHeight="1" spans="1:3">
      <c r="A2" s="3" t="s">
        <v>1427</v>
      </c>
      <c r="B2" s="3"/>
      <c r="C2" s="3"/>
    </row>
    <row r="3" ht="15" customHeight="1" spans="3:3">
      <c r="C3" s="4" t="s">
        <v>1422</v>
      </c>
    </row>
    <row r="4" ht="30" customHeight="1" spans="1:3">
      <c r="A4" s="5" t="s">
        <v>1325</v>
      </c>
      <c r="B4" s="5" t="s">
        <v>1423</v>
      </c>
      <c r="C4" s="5" t="s">
        <v>1424</v>
      </c>
    </row>
    <row r="5" ht="30" customHeight="1" spans="1:3">
      <c r="A5" s="5" t="s">
        <v>1425</v>
      </c>
      <c r="B5" s="7">
        <v>161.39</v>
      </c>
      <c r="C5" s="8">
        <v>160.65</v>
      </c>
    </row>
  </sheetData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B15" sqref="B15"/>
    </sheetView>
  </sheetViews>
  <sheetFormatPr defaultColWidth="9" defaultRowHeight="14.25" outlineLevelRow="4" outlineLevelCol="2"/>
  <cols>
    <col min="1" max="4" width="30.625" style="1" customWidth="1"/>
    <col min="5" max="256" width="9" style="1"/>
    <col min="257" max="260" width="30.625" style="1" customWidth="1"/>
    <col min="261" max="512" width="9" style="1"/>
    <col min="513" max="516" width="30.625" style="1" customWidth="1"/>
    <col min="517" max="768" width="9" style="1"/>
    <col min="769" max="772" width="30.625" style="1" customWidth="1"/>
    <col min="773" max="1024" width="9" style="1"/>
    <col min="1025" max="1028" width="30.625" style="1" customWidth="1"/>
    <col min="1029" max="1280" width="9" style="1"/>
    <col min="1281" max="1284" width="30.625" style="1" customWidth="1"/>
    <col min="1285" max="1536" width="9" style="1"/>
    <col min="1537" max="1540" width="30.625" style="1" customWidth="1"/>
    <col min="1541" max="1792" width="9" style="1"/>
    <col min="1793" max="1796" width="30.625" style="1" customWidth="1"/>
    <col min="1797" max="2048" width="9" style="1"/>
    <col min="2049" max="2052" width="30.625" style="1" customWidth="1"/>
    <col min="2053" max="2304" width="9" style="1"/>
    <col min="2305" max="2308" width="30.625" style="1" customWidth="1"/>
    <col min="2309" max="2560" width="9" style="1"/>
    <col min="2561" max="2564" width="30.625" style="1" customWidth="1"/>
    <col min="2565" max="2816" width="9" style="1"/>
    <col min="2817" max="2820" width="30.625" style="1" customWidth="1"/>
    <col min="2821" max="3072" width="9" style="1"/>
    <col min="3073" max="3076" width="30.625" style="1" customWidth="1"/>
    <col min="3077" max="3328" width="9" style="1"/>
    <col min="3329" max="3332" width="30.625" style="1" customWidth="1"/>
    <col min="3333" max="3584" width="9" style="1"/>
    <col min="3585" max="3588" width="30.625" style="1" customWidth="1"/>
    <col min="3589" max="3840" width="9" style="1"/>
    <col min="3841" max="3844" width="30.625" style="1" customWidth="1"/>
    <col min="3845" max="4096" width="9" style="1"/>
    <col min="4097" max="4100" width="30.625" style="1" customWidth="1"/>
    <col min="4101" max="4352" width="9" style="1"/>
    <col min="4353" max="4356" width="30.625" style="1" customWidth="1"/>
    <col min="4357" max="4608" width="9" style="1"/>
    <col min="4609" max="4612" width="30.625" style="1" customWidth="1"/>
    <col min="4613" max="4864" width="9" style="1"/>
    <col min="4865" max="4868" width="30.625" style="1" customWidth="1"/>
    <col min="4869" max="5120" width="9" style="1"/>
    <col min="5121" max="5124" width="30.625" style="1" customWidth="1"/>
    <col min="5125" max="5376" width="9" style="1"/>
    <col min="5377" max="5380" width="30.625" style="1" customWidth="1"/>
    <col min="5381" max="5632" width="9" style="1"/>
    <col min="5633" max="5636" width="30.625" style="1" customWidth="1"/>
    <col min="5637" max="5888" width="9" style="1"/>
    <col min="5889" max="5892" width="30.625" style="1" customWidth="1"/>
    <col min="5893" max="6144" width="9" style="1"/>
    <col min="6145" max="6148" width="30.625" style="1" customWidth="1"/>
    <col min="6149" max="6400" width="9" style="1"/>
    <col min="6401" max="6404" width="30.625" style="1" customWidth="1"/>
    <col min="6405" max="6656" width="9" style="1"/>
    <col min="6657" max="6660" width="30.625" style="1" customWidth="1"/>
    <col min="6661" max="6912" width="9" style="1"/>
    <col min="6913" max="6916" width="30.625" style="1" customWidth="1"/>
    <col min="6917" max="7168" width="9" style="1"/>
    <col min="7169" max="7172" width="30.625" style="1" customWidth="1"/>
    <col min="7173" max="7424" width="9" style="1"/>
    <col min="7425" max="7428" width="30.625" style="1" customWidth="1"/>
    <col min="7429" max="7680" width="9" style="1"/>
    <col min="7681" max="7684" width="30.625" style="1" customWidth="1"/>
    <col min="7685" max="7936" width="9" style="1"/>
    <col min="7937" max="7940" width="30.625" style="1" customWidth="1"/>
    <col min="7941" max="8192" width="9" style="1"/>
    <col min="8193" max="8196" width="30.625" style="1" customWidth="1"/>
    <col min="8197" max="8448" width="9" style="1"/>
    <col min="8449" max="8452" width="30.625" style="1" customWidth="1"/>
    <col min="8453" max="8704" width="9" style="1"/>
    <col min="8705" max="8708" width="30.625" style="1" customWidth="1"/>
    <col min="8709" max="8960" width="9" style="1"/>
    <col min="8961" max="8964" width="30.625" style="1" customWidth="1"/>
    <col min="8965" max="9216" width="9" style="1"/>
    <col min="9217" max="9220" width="30.625" style="1" customWidth="1"/>
    <col min="9221" max="9472" width="9" style="1"/>
    <col min="9473" max="9476" width="30.625" style="1" customWidth="1"/>
    <col min="9477" max="9728" width="9" style="1"/>
    <col min="9729" max="9732" width="30.625" style="1" customWidth="1"/>
    <col min="9733" max="9984" width="9" style="1"/>
    <col min="9985" max="9988" width="30.625" style="1" customWidth="1"/>
    <col min="9989" max="10240" width="9" style="1"/>
    <col min="10241" max="10244" width="30.625" style="1" customWidth="1"/>
    <col min="10245" max="10496" width="9" style="1"/>
    <col min="10497" max="10500" width="30.625" style="1" customWidth="1"/>
    <col min="10501" max="10752" width="9" style="1"/>
    <col min="10753" max="10756" width="30.625" style="1" customWidth="1"/>
    <col min="10757" max="11008" width="9" style="1"/>
    <col min="11009" max="11012" width="30.625" style="1" customWidth="1"/>
    <col min="11013" max="11264" width="9" style="1"/>
    <col min="11265" max="11268" width="30.625" style="1" customWidth="1"/>
    <col min="11269" max="11520" width="9" style="1"/>
    <col min="11521" max="11524" width="30.625" style="1" customWidth="1"/>
    <col min="11525" max="11776" width="9" style="1"/>
    <col min="11777" max="11780" width="30.625" style="1" customWidth="1"/>
    <col min="11781" max="12032" width="9" style="1"/>
    <col min="12033" max="12036" width="30.625" style="1" customWidth="1"/>
    <col min="12037" max="12288" width="9" style="1"/>
    <col min="12289" max="12292" width="30.625" style="1" customWidth="1"/>
    <col min="12293" max="12544" width="9" style="1"/>
    <col min="12545" max="12548" width="30.625" style="1" customWidth="1"/>
    <col min="12549" max="12800" width="9" style="1"/>
    <col min="12801" max="12804" width="30.625" style="1" customWidth="1"/>
    <col min="12805" max="13056" width="9" style="1"/>
    <col min="13057" max="13060" width="30.625" style="1" customWidth="1"/>
    <col min="13061" max="13312" width="9" style="1"/>
    <col min="13313" max="13316" width="30.625" style="1" customWidth="1"/>
    <col min="13317" max="13568" width="9" style="1"/>
    <col min="13569" max="13572" width="30.625" style="1" customWidth="1"/>
    <col min="13573" max="13824" width="9" style="1"/>
    <col min="13825" max="13828" width="30.625" style="1" customWidth="1"/>
    <col min="13829" max="14080" width="9" style="1"/>
    <col min="14081" max="14084" width="30.625" style="1" customWidth="1"/>
    <col min="14085" max="14336" width="9" style="1"/>
    <col min="14337" max="14340" width="30.625" style="1" customWidth="1"/>
    <col min="14341" max="14592" width="9" style="1"/>
    <col min="14593" max="14596" width="30.625" style="1" customWidth="1"/>
    <col min="14597" max="14848" width="9" style="1"/>
    <col min="14849" max="14852" width="30.625" style="1" customWidth="1"/>
    <col min="14853" max="15104" width="9" style="1"/>
    <col min="15105" max="15108" width="30.625" style="1" customWidth="1"/>
    <col min="15109" max="15360" width="9" style="1"/>
    <col min="15361" max="15364" width="30.625" style="1" customWidth="1"/>
    <col min="15365" max="15616" width="9" style="1"/>
    <col min="15617" max="15620" width="30.625" style="1" customWidth="1"/>
    <col min="15621" max="15872" width="9" style="1"/>
    <col min="15873" max="15876" width="30.625" style="1" customWidth="1"/>
    <col min="15877" max="16128" width="9" style="1"/>
    <col min="16129" max="16132" width="30.625" style="1" customWidth="1"/>
    <col min="16133" max="16384" width="9" style="1"/>
  </cols>
  <sheetData>
    <row r="1" spans="1:1">
      <c r="A1" s="2" t="s">
        <v>1428</v>
      </c>
    </row>
    <row r="2" ht="30" customHeight="1" spans="1:3">
      <c r="A2" s="3" t="s">
        <v>1429</v>
      </c>
      <c r="B2" s="3"/>
      <c r="C2" s="3"/>
    </row>
    <row r="3" ht="15" customHeight="1" spans="3:3">
      <c r="C3" s="4" t="s">
        <v>1422</v>
      </c>
    </row>
    <row r="4" ht="30" customHeight="1" spans="1:3">
      <c r="A4" s="5" t="s">
        <v>1325</v>
      </c>
      <c r="B4" s="5" t="s">
        <v>1423</v>
      </c>
      <c r="C4" s="5" t="s">
        <v>1424</v>
      </c>
    </row>
    <row r="5" ht="30" customHeight="1" spans="1:3">
      <c r="A5" s="5" t="s">
        <v>1430</v>
      </c>
      <c r="B5" s="6">
        <v>65.54</v>
      </c>
      <c r="C5" s="6">
        <v>65.54</v>
      </c>
    </row>
  </sheetData>
  <mergeCells count="1">
    <mergeCell ref="A2:C2"/>
  </mergeCells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workbookViewId="0">
      <selection activeCell="E26" sqref="E26"/>
    </sheetView>
  </sheetViews>
  <sheetFormatPr defaultColWidth="9" defaultRowHeight="14.25" outlineLevelRow="4" outlineLevelCol="2"/>
  <cols>
    <col min="1" max="4" width="30.625" style="1" customWidth="1"/>
    <col min="5" max="256" width="9" style="1"/>
    <col min="257" max="260" width="30.625" style="1" customWidth="1"/>
    <col min="261" max="512" width="9" style="1"/>
    <col min="513" max="516" width="30.625" style="1" customWidth="1"/>
    <col min="517" max="768" width="9" style="1"/>
    <col min="769" max="772" width="30.625" style="1" customWidth="1"/>
    <col min="773" max="1024" width="9" style="1"/>
    <col min="1025" max="1028" width="30.625" style="1" customWidth="1"/>
    <col min="1029" max="1280" width="9" style="1"/>
    <col min="1281" max="1284" width="30.625" style="1" customWidth="1"/>
    <col min="1285" max="1536" width="9" style="1"/>
    <col min="1537" max="1540" width="30.625" style="1" customWidth="1"/>
    <col min="1541" max="1792" width="9" style="1"/>
    <col min="1793" max="1796" width="30.625" style="1" customWidth="1"/>
    <col min="1797" max="2048" width="9" style="1"/>
    <col min="2049" max="2052" width="30.625" style="1" customWidth="1"/>
    <col min="2053" max="2304" width="9" style="1"/>
    <col min="2305" max="2308" width="30.625" style="1" customWidth="1"/>
    <col min="2309" max="2560" width="9" style="1"/>
    <col min="2561" max="2564" width="30.625" style="1" customWidth="1"/>
    <col min="2565" max="2816" width="9" style="1"/>
    <col min="2817" max="2820" width="30.625" style="1" customWidth="1"/>
    <col min="2821" max="3072" width="9" style="1"/>
    <col min="3073" max="3076" width="30.625" style="1" customWidth="1"/>
    <col min="3077" max="3328" width="9" style="1"/>
    <col min="3329" max="3332" width="30.625" style="1" customWidth="1"/>
    <col min="3333" max="3584" width="9" style="1"/>
    <col min="3585" max="3588" width="30.625" style="1" customWidth="1"/>
    <col min="3589" max="3840" width="9" style="1"/>
    <col min="3841" max="3844" width="30.625" style="1" customWidth="1"/>
    <col min="3845" max="4096" width="9" style="1"/>
    <col min="4097" max="4100" width="30.625" style="1" customWidth="1"/>
    <col min="4101" max="4352" width="9" style="1"/>
    <col min="4353" max="4356" width="30.625" style="1" customWidth="1"/>
    <col min="4357" max="4608" width="9" style="1"/>
    <col min="4609" max="4612" width="30.625" style="1" customWidth="1"/>
    <col min="4613" max="4864" width="9" style="1"/>
    <col min="4865" max="4868" width="30.625" style="1" customWidth="1"/>
    <col min="4869" max="5120" width="9" style="1"/>
    <col min="5121" max="5124" width="30.625" style="1" customWidth="1"/>
    <col min="5125" max="5376" width="9" style="1"/>
    <col min="5377" max="5380" width="30.625" style="1" customWidth="1"/>
    <col min="5381" max="5632" width="9" style="1"/>
    <col min="5633" max="5636" width="30.625" style="1" customWidth="1"/>
    <col min="5637" max="5888" width="9" style="1"/>
    <col min="5889" max="5892" width="30.625" style="1" customWidth="1"/>
    <col min="5893" max="6144" width="9" style="1"/>
    <col min="6145" max="6148" width="30.625" style="1" customWidth="1"/>
    <col min="6149" max="6400" width="9" style="1"/>
    <col min="6401" max="6404" width="30.625" style="1" customWidth="1"/>
    <col min="6405" max="6656" width="9" style="1"/>
    <col min="6657" max="6660" width="30.625" style="1" customWidth="1"/>
    <col min="6661" max="6912" width="9" style="1"/>
    <col min="6913" max="6916" width="30.625" style="1" customWidth="1"/>
    <col min="6917" max="7168" width="9" style="1"/>
    <col min="7169" max="7172" width="30.625" style="1" customWidth="1"/>
    <col min="7173" max="7424" width="9" style="1"/>
    <col min="7425" max="7428" width="30.625" style="1" customWidth="1"/>
    <col min="7429" max="7680" width="9" style="1"/>
    <col min="7681" max="7684" width="30.625" style="1" customWidth="1"/>
    <col min="7685" max="7936" width="9" style="1"/>
    <col min="7937" max="7940" width="30.625" style="1" customWidth="1"/>
    <col min="7941" max="8192" width="9" style="1"/>
    <col min="8193" max="8196" width="30.625" style="1" customWidth="1"/>
    <col min="8197" max="8448" width="9" style="1"/>
    <col min="8449" max="8452" width="30.625" style="1" customWidth="1"/>
    <col min="8453" max="8704" width="9" style="1"/>
    <col min="8705" max="8708" width="30.625" style="1" customWidth="1"/>
    <col min="8709" max="8960" width="9" style="1"/>
    <col min="8961" max="8964" width="30.625" style="1" customWidth="1"/>
    <col min="8965" max="9216" width="9" style="1"/>
    <col min="9217" max="9220" width="30.625" style="1" customWidth="1"/>
    <col min="9221" max="9472" width="9" style="1"/>
    <col min="9473" max="9476" width="30.625" style="1" customWidth="1"/>
    <col min="9477" max="9728" width="9" style="1"/>
    <col min="9729" max="9732" width="30.625" style="1" customWidth="1"/>
    <col min="9733" max="9984" width="9" style="1"/>
    <col min="9985" max="9988" width="30.625" style="1" customWidth="1"/>
    <col min="9989" max="10240" width="9" style="1"/>
    <col min="10241" max="10244" width="30.625" style="1" customWidth="1"/>
    <col min="10245" max="10496" width="9" style="1"/>
    <col min="10497" max="10500" width="30.625" style="1" customWidth="1"/>
    <col min="10501" max="10752" width="9" style="1"/>
    <col min="10753" max="10756" width="30.625" style="1" customWidth="1"/>
    <col min="10757" max="11008" width="9" style="1"/>
    <col min="11009" max="11012" width="30.625" style="1" customWidth="1"/>
    <col min="11013" max="11264" width="9" style="1"/>
    <col min="11265" max="11268" width="30.625" style="1" customWidth="1"/>
    <col min="11269" max="11520" width="9" style="1"/>
    <col min="11521" max="11524" width="30.625" style="1" customWidth="1"/>
    <col min="11525" max="11776" width="9" style="1"/>
    <col min="11777" max="11780" width="30.625" style="1" customWidth="1"/>
    <col min="11781" max="12032" width="9" style="1"/>
    <col min="12033" max="12036" width="30.625" style="1" customWidth="1"/>
    <col min="12037" max="12288" width="9" style="1"/>
    <col min="12289" max="12292" width="30.625" style="1" customWidth="1"/>
    <col min="12293" max="12544" width="9" style="1"/>
    <col min="12545" max="12548" width="30.625" style="1" customWidth="1"/>
    <col min="12549" max="12800" width="9" style="1"/>
    <col min="12801" max="12804" width="30.625" style="1" customWidth="1"/>
    <col min="12805" max="13056" width="9" style="1"/>
    <col min="13057" max="13060" width="30.625" style="1" customWidth="1"/>
    <col min="13061" max="13312" width="9" style="1"/>
    <col min="13313" max="13316" width="30.625" style="1" customWidth="1"/>
    <col min="13317" max="13568" width="9" style="1"/>
    <col min="13569" max="13572" width="30.625" style="1" customWidth="1"/>
    <col min="13573" max="13824" width="9" style="1"/>
    <col min="13825" max="13828" width="30.625" style="1" customWidth="1"/>
    <col min="13829" max="14080" width="9" style="1"/>
    <col min="14081" max="14084" width="30.625" style="1" customWidth="1"/>
    <col min="14085" max="14336" width="9" style="1"/>
    <col min="14337" max="14340" width="30.625" style="1" customWidth="1"/>
    <col min="14341" max="14592" width="9" style="1"/>
    <col min="14593" max="14596" width="30.625" style="1" customWidth="1"/>
    <col min="14597" max="14848" width="9" style="1"/>
    <col min="14849" max="14852" width="30.625" style="1" customWidth="1"/>
    <col min="14853" max="15104" width="9" style="1"/>
    <col min="15105" max="15108" width="30.625" style="1" customWidth="1"/>
    <col min="15109" max="15360" width="9" style="1"/>
    <col min="15361" max="15364" width="30.625" style="1" customWidth="1"/>
    <col min="15365" max="15616" width="9" style="1"/>
    <col min="15617" max="15620" width="30.625" style="1" customWidth="1"/>
    <col min="15621" max="15872" width="9" style="1"/>
    <col min="15873" max="15876" width="30.625" style="1" customWidth="1"/>
    <col min="15877" max="16128" width="9" style="1"/>
    <col min="16129" max="16132" width="30.625" style="1" customWidth="1"/>
    <col min="16133" max="16384" width="9" style="1"/>
  </cols>
  <sheetData>
    <row r="1" spans="1:1">
      <c r="A1" s="2" t="s">
        <v>1431</v>
      </c>
    </row>
    <row r="2" ht="30" customHeight="1" spans="1:3">
      <c r="A2" s="3" t="s">
        <v>1432</v>
      </c>
      <c r="B2" s="3"/>
      <c r="C2" s="3"/>
    </row>
    <row r="3" ht="15" customHeight="1" spans="3:3">
      <c r="C3" s="4" t="s">
        <v>1422</v>
      </c>
    </row>
    <row r="4" ht="30" customHeight="1" spans="1:3">
      <c r="A4" s="5" t="s">
        <v>1325</v>
      </c>
      <c r="B4" s="5" t="s">
        <v>1423</v>
      </c>
      <c r="C4" s="5" t="s">
        <v>1424</v>
      </c>
    </row>
    <row r="5" ht="30" customHeight="1" spans="1:3">
      <c r="A5" s="5" t="s">
        <v>1430</v>
      </c>
      <c r="B5" s="6">
        <v>119.813944</v>
      </c>
      <c r="C5" s="6">
        <v>119.813944</v>
      </c>
    </row>
  </sheetData>
  <mergeCells count="1">
    <mergeCell ref="A2:C2"/>
  </mergeCells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showZeros="0" zoomScaleSheetLayoutView="60" workbookViewId="0">
      <pane xSplit="1" ySplit="5" topLeftCell="B6" activePane="bottomRight" state="frozen"/>
      <selection/>
      <selection pane="topRight"/>
      <selection pane="bottomLeft"/>
      <selection pane="bottomRight" activeCell="E9" sqref="E9"/>
    </sheetView>
  </sheetViews>
  <sheetFormatPr defaultColWidth="8.75" defaultRowHeight="14.25" outlineLevelCol="4"/>
  <cols>
    <col min="1" max="1" width="28.625" style="234" customWidth="1"/>
    <col min="2" max="2" width="22.625" style="234" customWidth="1"/>
    <col min="3" max="254" width="8.75" style="234"/>
    <col min="255" max="16384" width="8.75" style="117"/>
  </cols>
  <sheetData>
    <row r="1" s="90" customFormat="1" ht="13.5" spans="1:5">
      <c r="A1" s="92" t="s">
        <v>47</v>
      </c>
      <c r="B1" s="93"/>
      <c r="C1" s="93"/>
      <c r="D1" s="94"/>
      <c r="E1" s="93"/>
    </row>
    <row r="2" ht="27.75" customHeight="1" spans="1:2">
      <c r="A2" s="235" t="s">
        <v>48</v>
      </c>
      <c r="B2" s="235"/>
    </row>
    <row r="3" ht="17.25" customHeight="1" spans="1:2">
      <c r="A3" s="236"/>
      <c r="B3" s="236"/>
    </row>
    <row r="4" s="231" customFormat="1" ht="17.25" customHeight="1" spans="2:2">
      <c r="B4" s="237" t="s">
        <v>29</v>
      </c>
    </row>
    <row r="5" s="231" customFormat="1" ht="33" customHeight="1" spans="1:2">
      <c r="A5" s="238" t="s">
        <v>49</v>
      </c>
      <c r="B5" s="238" t="s">
        <v>31</v>
      </c>
    </row>
    <row r="6" s="232" customFormat="1" ht="25.5" customHeight="1" spans="1:2">
      <c r="A6" s="239" t="s">
        <v>50</v>
      </c>
      <c r="B6" s="240">
        <v>4213463</v>
      </c>
    </row>
    <row r="7" s="232" customFormat="1" ht="25.5" customHeight="1" spans="1:2">
      <c r="A7" s="241" t="s">
        <v>51</v>
      </c>
      <c r="B7" s="242">
        <f>B8+B9</f>
        <v>69917</v>
      </c>
    </row>
    <row r="8" s="232" customFormat="1" ht="25.5" customHeight="1" spans="1:2">
      <c r="A8" s="241" t="s">
        <v>52</v>
      </c>
      <c r="B8" s="242">
        <v>2827</v>
      </c>
    </row>
    <row r="9" s="232" customFormat="1" ht="25.5" customHeight="1" spans="1:2">
      <c r="A9" s="241" t="s">
        <v>53</v>
      </c>
      <c r="B9" s="242">
        <v>67090</v>
      </c>
    </row>
    <row r="10" s="232" customFormat="1" ht="25.5" customHeight="1" spans="1:2">
      <c r="A10" s="241"/>
      <c r="B10" s="242"/>
    </row>
    <row r="11" s="232" customFormat="1" ht="25.5" customHeight="1" spans="1:2">
      <c r="A11" s="242"/>
      <c r="B11" s="242"/>
    </row>
    <row r="12" s="232" customFormat="1" ht="25.5" customHeight="1" spans="1:2">
      <c r="A12" s="242" t="s">
        <v>54</v>
      </c>
      <c r="B12" s="242"/>
    </row>
    <row r="13" s="233" customFormat="1" ht="25.5" customHeight="1" spans="1:2">
      <c r="A13" s="242" t="s">
        <v>55</v>
      </c>
      <c r="B13" s="242"/>
    </row>
    <row r="14" s="233" customFormat="1" ht="25.5" customHeight="1" spans="1:2">
      <c r="A14" s="242"/>
      <c r="B14" s="242"/>
    </row>
    <row r="15" s="233" customFormat="1" ht="25.5" customHeight="1" spans="1:2">
      <c r="A15" s="242" t="s">
        <v>56</v>
      </c>
      <c r="B15" s="240">
        <f>B6+B7++B12+B13</f>
        <v>4283380</v>
      </c>
    </row>
  </sheetData>
  <printOptions horizontalCentered="1"/>
  <pageMargins left="0.59" right="0.61" top="0.98" bottom="0.79" header="0.51" footer="0.61"/>
  <pageSetup paperSize="9" orientation="portrait" horizontalDpi="600" verticalDpi="600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1"/>
  <sheetViews>
    <sheetView showZeros="0" workbookViewId="0">
      <selection activeCell="A4" sqref="A4:A5"/>
    </sheetView>
  </sheetViews>
  <sheetFormatPr defaultColWidth="9" defaultRowHeight="14.25" outlineLevelCol="4"/>
  <cols>
    <col min="1" max="1" width="31.625" customWidth="1"/>
    <col min="2" max="2" width="10.75" customWidth="1"/>
    <col min="3" max="3" width="10.375" customWidth="1"/>
    <col min="4" max="4" width="9.5" customWidth="1"/>
    <col min="5" max="5" width="10.375" customWidth="1"/>
    <col min="6" max="6" width="11.5" customWidth="1"/>
  </cols>
  <sheetData>
    <row r="1" s="90" customFormat="1" ht="13.5" spans="1:5">
      <c r="A1" s="92" t="s">
        <v>57</v>
      </c>
      <c r="B1" s="93"/>
      <c r="C1" s="93"/>
      <c r="D1" s="94"/>
      <c r="E1" s="93"/>
    </row>
    <row r="2" ht="25.5" customHeight="1" spans="1:5">
      <c r="A2" s="95" t="s">
        <v>58</v>
      </c>
      <c r="B2" s="95"/>
      <c r="C2" s="95"/>
      <c r="D2" s="95"/>
      <c r="E2" s="95"/>
    </row>
    <row r="3" s="191" customFormat="1" ht="18" customHeight="1" spans="1:5">
      <c r="A3" s="110"/>
      <c r="B3" s="110"/>
      <c r="C3" s="216"/>
      <c r="D3" s="110"/>
      <c r="E3" s="217" t="s">
        <v>29</v>
      </c>
    </row>
    <row r="4" s="191" customFormat="1" ht="15.95" customHeight="1" spans="1:5">
      <c r="A4" s="111" t="s">
        <v>59</v>
      </c>
      <c r="B4" s="218" t="s">
        <v>60</v>
      </c>
      <c r="C4" s="99" t="s">
        <v>61</v>
      </c>
      <c r="D4" s="218" t="s">
        <v>62</v>
      </c>
      <c r="E4" s="218" t="s">
        <v>63</v>
      </c>
    </row>
    <row r="5" s="191" customFormat="1" ht="26.1" customHeight="1" spans="1:5">
      <c r="A5" s="112"/>
      <c r="B5" s="219"/>
      <c r="C5" s="100"/>
      <c r="D5" s="219"/>
      <c r="E5" s="219"/>
    </row>
    <row r="6" s="190" customFormat="1" ht="17.25" customHeight="1" spans="1:5">
      <c r="A6" s="210" t="s">
        <v>64</v>
      </c>
      <c r="B6" s="220">
        <f>SUM(B7:B24)</f>
        <v>171011</v>
      </c>
      <c r="C6" s="220">
        <f>SUM(C7:C24)</f>
        <v>188867</v>
      </c>
      <c r="D6" s="220">
        <f>SUM(D7:D24)</f>
        <v>17856</v>
      </c>
      <c r="E6" s="221">
        <f>D6/B6*100</f>
        <v>10.4414335919912</v>
      </c>
    </row>
    <row r="7" s="190" customFormat="1" ht="17.25" customHeight="1" spans="1:5">
      <c r="A7" s="210" t="s">
        <v>65</v>
      </c>
      <c r="B7" s="222">
        <f>'[1]表4 '!C7</f>
        <v>19528</v>
      </c>
      <c r="C7" s="222">
        <v>20880</v>
      </c>
      <c r="D7" s="223">
        <f t="shared" ref="D7:D24" si="0">C7-B7</f>
        <v>1352</v>
      </c>
      <c r="E7" s="221">
        <f>D7/B7*100</f>
        <v>6.92339205243753</v>
      </c>
    </row>
    <row r="8" s="190" customFormat="1" ht="17.25" customHeight="1" spans="1:5">
      <c r="A8" s="210" t="s">
        <v>66</v>
      </c>
      <c r="B8" s="222">
        <f>'[1]表4 '!C8</f>
        <v>29442</v>
      </c>
      <c r="C8" s="222">
        <v>31645</v>
      </c>
      <c r="D8" s="223">
        <f t="shared" si="0"/>
        <v>2203</v>
      </c>
      <c r="E8" s="221">
        <f>D8/B8*100</f>
        <v>7.48250798179472</v>
      </c>
    </row>
    <row r="9" s="190" customFormat="1" ht="17.25" customHeight="1" spans="1:5">
      <c r="A9" s="210" t="s">
        <v>67</v>
      </c>
      <c r="B9" s="222">
        <f>'[1]表4 '!C9</f>
        <v>0</v>
      </c>
      <c r="C9" s="222"/>
      <c r="D9" s="223">
        <f t="shared" si="0"/>
        <v>0</v>
      </c>
      <c r="E9" s="221"/>
    </row>
    <row r="10" s="190" customFormat="1" ht="17.25" customHeight="1" spans="1:5">
      <c r="A10" s="224" t="s">
        <v>68</v>
      </c>
      <c r="B10" s="222">
        <f>'[1]表4 '!C10</f>
        <v>15014</v>
      </c>
      <c r="C10" s="222">
        <v>16500</v>
      </c>
      <c r="D10" s="223">
        <f t="shared" si="0"/>
        <v>1486</v>
      </c>
      <c r="E10" s="221">
        <f>D10/B10*100</f>
        <v>9.89742906620488</v>
      </c>
    </row>
    <row r="11" s="190" customFormat="1" ht="15.75" customHeight="1" spans="1:5">
      <c r="A11" s="224" t="s">
        <v>69</v>
      </c>
      <c r="B11" s="222">
        <f>'[1]表4 '!C11</f>
        <v>0</v>
      </c>
      <c r="C11" s="198"/>
      <c r="D11" s="223">
        <f t="shared" si="0"/>
        <v>0</v>
      </c>
      <c r="E11" s="221"/>
    </row>
    <row r="12" s="190" customFormat="1" ht="17.25" customHeight="1" spans="1:5">
      <c r="A12" s="224" t="s">
        <v>70</v>
      </c>
      <c r="B12" s="222">
        <f>'[1]表4 '!C12</f>
        <v>3475</v>
      </c>
      <c r="C12" s="222">
        <v>3722</v>
      </c>
      <c r="D12" s="223">
        <f t="shared" si="0"/>
        <v>247</v>
      </c>
      <c r="E12" s="221">
        <f t="shared" ref="E12:E21" si="1">D12/B12*100</f>
        <v>7.10791366906475</v>
      </c>
    </row>
    <row r="13" s="190" customFormat="1" ht="17.25" customHeight="1" spans="1:5">
      <c r="A13" s="224" t="s">
        <v>71</v>
      </c>
      <c r="B13" s="222">
        <f>'[1]表4 '!C13</f>
        <v>142</v>
      </c>
      <c r="C13" s="222">
        <v>156</v>
      </c>
      <c r="D13" s="223">
        <f t="shared" si="0"/>
        <v>14</v>
      </c>
      <c r="E13" s="221">
        <f t="shared" si="1"/>
        <v>9.85915492957746</v>
      </c>
    </row>
    <row r="14" s="190" customFormat="1" ht="17.25" customHeight="1" spans="1:5">
      <c r="A14" s="224" t="s">
        <v>72</v>
      </c>
      <c r="B14" s="222">
        <f>'[1]表4 '!C14</f>
        <v>17657</v>
      </c>
      <c r="C14" s="222">
        <v>19033</v>
      </c>
      <c r="D14" s="223">
        <f t="shared" si="0"/>
        <v>1376</v>
      </c>
      <c r="E14" s="221">
        <f t="shared" si="1"/>
        <v>7.79294330860282</v>
      </c>
    </row>
    <row r="15" s="190" customFormat="1" ht="17.25" customHeight="1" spans="1:5">
      <c r="A15" s="224" t="s">
        <v>73</v>
      </c>
      <c r="B15" s="222">
        <f>'[1]表4 '!C15</f>
        <v>4609</v>
      </c>
      <c r="C15" s="222">
        <v>5001</v>
      </c>
      <c r="D15" s="223">
        <f t="shared" si="0"/>
        <v>392</v>
      </c>
      <c r="E15" s="221">
        <f t="shared" si="1"/>
        <v>8.50509871989586</v>
      </c>
    </row>
    <row r="16" s="190" customFormat="1" ht="17.25" customHeight="1" spans="1:5">
      <c r="A16" s="224" t="s">
        <v>74</v>
      </c>
      <c r="B16" s="222">
        <f>'[1]表4 '!C16</f>
        <v>2992</v>
      </c>
      <c r="C16" s="222">
        <v>3278</v>
      </c>
      <c r="D16" s="223">
        <f t="shared" si="0"/>
        <v>286</v>
      </c>
      <c r="E16" s="221">
        <f t="shared" si="1"/>
        <v>9.55882352941176</v>
      </c>
    </row>
    <row r="17" s="190" customFormat="1" ht="17.25" customHeight="1" spans="1:5">
      <c r="A17" s="224" t="s">
        <v>75</v>
      </c>
      <c r="B17" s="222">
        <f>'[1]表4 '!C17</f>
        <v>3378</v>
      </c>
      <c r="C17" s="222">
        <v>3679</v>
      </c>
      <c r="D17" s="223">
        <f t="shared" si="0"/>
        <v>301</v>
      </c>
      <c r="E17" s="221">
        <f t="shared" si="1"/>
        <v>8.91059798697454</v>
      </c>
    </row>
    <row r="18" s="190" customFormat="1" ht="17.25" customHeight="1" spans="1:5">
      <c r="A18" s="224" t="s">
        <v>76</v>
      </c>
      <c r="B18" s="222">
        <f>'[1]表4 '!C18</f>
        <v>14839</v>
      </c>
      <c r="C18" s="222">
        <v>16442</v>
      </c>
      <c r="D18" s="223">
        <f t="shared" si="0"/>
        <v>1603</v>
      </c>
      <c r="E18" s="221">
        <f t="shared" si="1"/>
        <v>10.8026147314509</v>
      </c>
    </row>
    <row r="19" s="190" customFormat="1" ht="17.25" customHeight="1" spans="1:5">
      <c r="A19" s="224" t="s">
        <v>77</v>
      </c>
      <c r="B19" s="222">
        <f>'[1]表4 '!C19</f>
        <v>3542</v>
      </c>
      <c r="C19" s="222">
        <v>3861</v>
      </c>
      <c r="D19" s="223">
        <f t="shared" si="0"/>
        <v>319</v>
      </c>
      <c r="E19" s="221">
        <f t="shared" si="1"/>
        <v>9.00621118012422</v>
      </c>
    </row>
    <row r="20" s="190" customFormat="1" ht="17.25" customHeight="1" spans="1:5">
      <c r="A20" s="224" t="s">
        <v>78</v>
      </c>
      <c r="B20" s="222">
        <f>'[1]表4 '!C20</f>
        <v>951</v>
      </c>
      <c r="C20" s="222">
        <v>1141</v>
      </c>
      <c r="D20" s="223">
        <f t="shared" si="0"/>
        <v>190</v>
      </c>
      <c r="E20" s="221">
        <f t="shared" si="1"/>
        <v>19.9789695057834</v>
      </c>
    </row>
    <row r="21" s="190" customFormat="1" ht="17.25" customHeight="1" spans="1:5">
      <c r="A21" s="224" t="s">
        <v>79</v>
      </c>
      <c r="B21" s="222">
        <f>'[1]表4 '!C21</f>
        <v>54878</v>
      </c>
      <c r="C21" s="222">
        <v>63247</v>
      </c>
      <c r="D21" s="223">
        <f t="shared" si="0"/>
        <v>8369</v>
      </c>
      <c r="E21" s="221">
        <f t="shared" si="1"/>
        <v>15.2501913335034</v>
      </c>
    </row>
    <row r="22" s="190" customFormat="1" ht="17.25" customHeight="1" spans="1:5">
      <c r="A22" s="224" t="s">
        <v>80</v>
      </c>
      <c r="B22" s="222"/>
      <c r="C22" s="222"/>
      <c r="D22" s="223">
        <f t="shared" si="0"/>
        <v>0</v>
      </c>
      <c r="E22" s="221"/>
    </row>
    <row r="23" s="190" customFormat="1" ht="17.25" customHeight="1" spans="1:5">
      <c r="A23" s="224" t="s">
        <v>81</v>
      </c>
      <c r="B23" s="222">
        <f>'[1]表4 '!C23</f>
        <v>318</v>
      </c>
      <c r="C23" s="222">
        <v>282</v>
      </c>
      <c r="D23" s="223">
        <f t="shared" si="0"/>
        <v>-36</v>
      </c>
      <c r="E23" s="221">
        <f>D23/B23*100</f>
        <v>-11.3207547169811</v>
      </c>
    </row>
    <row r="24" s="190" customFormat="1" ht="17.25" customHeight="1" spans="1:5">
      <c r="A24" s="224" t="s">
        <v>82</v>
      </c>
      <c r="B24" s="222">
        <f>'[1]表4 '!C24</f>
        <v>246</v>
      </c>
      <c r="C24" s="222"/>
      <c r="D24" s="223">
        <f t="shared" si="0"/>
        <v>-246</v>
      </c>
      <c r="E24" s="221"/>
    </row>
    <row r="25" s="190" customFormat="1" ht="17.25" customHeight="1" spans="1:5">
      <c r="A25" s="224" t="s">
        <v>83</v>
      </c>
      <c r="B25" s="220">
        <f>SUM(B26:B33)</f>
        <v>126595</v>
      </c>
      <c r="C25" s="223">
        <f>SUM(C26:C33)</f>
        <v>126595</v>
      </c>
      <c r="D25" s="220">
        <f>SUM(D26:D33)</f>
        <v>0</v>
      </c>
      <c r="E25" s="221">
        <f t="shared" ref="E25:E42" si="2">D25/B25*100</f>
        <v>0</v>
      </c>
    </row>
    <row r="26" s="190" customFormat="1" ht="17.25" customHeight="1" spans="1:5">
      <c r="A26" s="224" t="s">
        <v>84</v>
      </c>
      <c r="B26" s="222">
        <f>'[1]表4 '!C26</f>
        <v>17057</v>
      </c>
      <c r="C26" s="222">
        <f>B26</f>
        <v>17057</v>
      </c>
      <c r="D26" s="223">
        <f t="shared" ref="D26:D43" si="3">C26-B26</f>
        <v>0</v>
      </c>
      <c r="E26" s="221">
        <f t="shared" si="2"/>
        <v>0</v>
      </c>
    </row>
    <row r="27" s="190" customFormat="1" ht="17.25" customHeight="1" spans="1:5">
      <c r="A27" s="224" t="s">
        <v>85</v>
      </c>
      <c r="B27" s="222">
        <f>'[1]表4 '!C27</f>
        <v>34586</v>
      </c>
      <c r="C27" s="222">
        <f t="shared" ref="C27:C33" si="4">B27</f>
        <v>34586</v>
      </c>
      <c r="D27" s="223">
        <f t="shared" si="3"/>
        <v>0</v>
      </c>
      <c r="E27" s="221">
        <f t="shared" si="2"/>
        <v>0</v>
      </c>
    </row>
    <row r="28" s="190" customFormat="1" ht="17.25" customHeight="1" spans="1:5">
      <c r="A28" s="224" t="s">
        <v>86</v>
      </c>
      <c r="B28" s="222">
        <f>'[1]表4 '!C28</f>
        <v>37603</v>
      </c>
      <c r="C28" s="222">
        <f t="shared" si="4"/>
        <v>37603</v>
      </c>
      <c r="D28" s="223">
        <f t="shared" si="3"/>
        <v>0</v>
      </c>
      <c r="E28" s="221">
        <f t="shared" si="2"/>
        <v>0</v>
      </c>
    </row>
    <row r="29" s="190" customFormat="1" ht="17.25" customHeight="1" spans="1:5">
      <c r="A29" s="224" t="s">
        <v>87</v>
      </c>
      <c r="B29" s="222">
        <f>'[1]表4 '!C29</f>
        <v>0</v>
      </c>
      <c r="C29" s="222">
        <f t="shared" si="4"/>
        <v>0</v>
      </c>
      <c r="D29" s="223">
        <f t="shared" si="3"/>
        <v>0</v>
      </c>
      <c r="E29" s="221"/>
    </row>
    <row r="30" s="190" customFormat="1" ht="17.25" customHeight="1" spans="1:5">
      <c r="A30" s="225" t="s">
        <v>88</v>
      </c>
      <c r="B30" s="222">
        <f>'[1]表4 '!C30</f>
        <v>8431</v>
      </c>
      <c r="C30" s="222">
        <f t="shared" si="4"/>
        <v>8431</v>
      </c>
      <c r="D30" s="223">
        <f t="shared" si="3"/>
        <v>0</v>
      </c>
      <c r="E30" s="221">
        <f t="shared" si="2"/>
        <v>0</v>
      </c>
    </row>
    <row r="31" s="190" customFormat="1" ht="17.25" customHeight="1" spans="1:5">
      <c r="A31" s="225" t="s">
        <v>89</v>
      </c>
      <c r="B31" s="222">
        <f>'[1]表4 '!C31</f>
        <v>0</v>
      </c>
      <c r="C31" s="222">
        <f t="shared" si="4"/>
        <v>0</v>
      </c>
      <c r="D31" s="223"/>
      <c r="E31" s="221"/>
    </row>
    <row r="32" s="190" customFormat="1" ht="17.25" customHeight="1" spans="1:5">
      <c r="A32" s="225" t="s">
        <v>90</v>
      </c>
      <c r="B32" s="222">
        <f>'[1]表4 '!C32</f>
        <v>11770</v>
      </c>
      <c r="C32" s="222">
        <f t="shared" si="4"/>
        <v>11770</v>
      </c>
      <c r="D32" s="223">
        <f t="shared" si="3"/>
        <v>0</v>
      </c>
      <c r="E32" s="221">
        <f t="shared" si="2"/>
        <v>0</v>
      </c>
    </row>
    <row r="33" s="190" customFormat="1" ht="17.25" customHeight="1" spans="1:5">
      <c r="A33" s="224" t="s">
        <v>91</v>
      </c>
      <c r="B33" s="222">
        <f>'[1]表4 '!C33</f>
        <v>17148</v>
      </c>
      <c r="C33" s="222">
        <f t="shared" si="4"/>
        <v>17148</v>
      </c>
      <c r="D33" s="223">
        <f t="shared" si="3"/>
        <v>0</v>
      </c>
      <c r="E33" s="221">
        <f t="shared" si="2"/>
        <v>0</v>
      </c>
    </row>
    <row r="34" s="190" customFormat="1" ht="17.25" customHeight="1" spans="1:5">
      <c r="A34" s="226" t="s">
        <v>92</v>
      </c>
      <c r="B34" s="220">
        <f>B6+B25</f>
        <v>297606</v>
      </c>
      <c r="C34" s="223">
        <f>C6+C25</f>
        <v>315462</v>
      </c>
      <c r="D34" s="220">
        <f>D6+D25</f>
        <v>17856</v>
      </c>
      <c r="E34" s="221">
        <f t="shared" si="2"/>
        <v>5.99987903469688</v>
      </c>
    </row>
    <row r="35" s="190" customFormat="1" ht="17.25" customHeight="1" spans="1:5">
      <c r="A35" s="226" t="s">
        <v>93</v>
      </c>
      <c r="B35" s="220">
        <f>SUM(B36:B43)</f>
        <v>25960.5238095238</v>
      </c>
      <c r="C35" s="220">
        <f>SUM(C36:C43)</f>
        <v>27924.4761904762</v>
      </c>
      <c r="D35" s="220">
        <f>SUM(D36:D43)</f>
        <v>1963.95238095238</v>
      </c>
      <c r="E35" s="221">
        <f t="shared" si="2"/>
        <v>7.56514928343583</v>
      </c>
    </row>
    <row r="36" s="190" customFormat="1" ht="17.25" customHeight="1" spans="1:5">
      <c r="A36" s="227" t="s">
        <v>94</v>
      </c>
      <c r="B36" s="228">
        <f>'[1]表4 '!C36</f>
        <v>16323.3333333333</v>
      </c>
      <c r="C36" s="228">
        <f>(C7+C8)/0.375*0.125</f>
        <v>17508.3333333333</v>
      </c>
      <c r="D36" s="223">
        <f t="shared" si="3"/>
        <v>1185</v>
      </c>
      <c r="E36" s="221">
        <f t="shared" si="2"/>
        <v>7.25954666122114</v>
      </c>
    </row>
    <row r="37" s="190" customFormat="1" ht="17.25" customHeight="1" spans="1:5">
      <c r="A37" s="227" t="s">
        <v>95</v>
      </c>
      <c r="B37" s="228">
        <f>'[1]表4 '!C37</f>
        <v>0</v>
      </c>
      <c r="C37" s="228">
        <f>C9/0.375*0.125</f>
        <v>0</v>
      </c>
      <c r="D37" s="223">
        <f t="shared" si="3"/>
        <v>0</v>
      </c>
      <c r="E37" s="221"/>
    </row>
    <row r="38" s="190" customFormat="1" ht="17.25" customHeight="1" spans="1:5">
      <c r="A38" s="227" t="s">
        <v>96</v>
      </c>
      <c r="B38" s="228">
        <f>'[1]表4 '!C38</f>
        <v>6434.57142857143</v>
      </c>
      <c r="C38" s="228">
        <f>C10/0.28*0.12</f>
        <v>7071.42857142857</v>
      </c>
      <c r="D38" s="223">
        <f t="shared" si="3"/>
        <v>636.857142857142</v>
      </c>
      <c r="E38" s="221">
        <f t="shared" si="2"/>
        <v>9.89742906620487</v>
      </c>
    </row>
    <row r="39" s="190" customFormat="1" ht="17.25" customHeight="1" spans="1:5">
      <c r="A39" s="227" t="s">
        <v>97</v>
      </c>
      <c r="B39" s="228">
        <f>'[1]表4 '!C39</f>
        <v>1489.28571428571</v>
      </c>
      <c r="C39" s="228">
        <f>C12/0.28*0.12</f>
        <v>1595.14285714286</v>
      </c>
      <c r="D39" s="223">
        <f t="shared" si="3"/>
        <v>105.857142857143</v>
      </c>
      <c r="E39" s="221">
        <f t="shared" si="2"/>
        <v>7.10791366906475</v>
      </c>
    </row>
    <row r="40" s="190" customFormat="1" ht="17.25" customHeight="1" spans="1:5">
      <c r="A40" s="227" t="s">
        <v>98</v>
      </c>
      <c r="B40" s="228">
        <f>'[1]表4 '!C40</f>
        <v>47.3333333333333</v>
      </c>
      <c r="C40" s="228">
        <f>C13/0.75*0.25</f>
        <v>52</v>
      </c>
      <c r="D40" s="223">
        <f t="shared" si="3"/>
        <v>4.66666666666666</v>
      </c>
      <c r="E40" s="221">
        <f t="shared" si="2"/>
        <v>9.85915492957746</v>
      </c>
    </row>
    <row r="41" s="190" customFormat="1" ht="17.25" customHeight="1" spans="1:5">
      <c r="A41" s="227" t="s">
        <v>99</v>
      </c>
      <c r="B41" s="228">
        <f>'[1]表4 '!C41</f>
        <v>1447.71428571429</v>
      </c>
      <c r="C41" s="228">
        <f>C17/0.7*0.3</f>
        <v>1576.71428571429</v>
      </c>
      <c r="D41" s="223">
        <f t="shared" si="3"/>
        <v>129</v>
      </c>
      <c r="E41" s="221">
        <f t="shared" si="2"/>
        <v>8.91059798697454</v>
      </c>
    </row>
    <row r="42" s="190" customFormat="1" ht="17.25" customHeight="1" spans="1:5">
      <c r="A42" s="227" t="s">
        <v>100</v>
      </c>
      <c r="B42" s="228">
        <f>'[1]表4 '!C42</f>
        <v>136.285714285714</v>
      </c>
      <c r="C42" s="228">
        <f>C23/0.7*0.3</f>
        <v>120.857142857143</v>
      </c>
      <c r="D42" s="223">
        <f t="shared" si="3"/>
        <v>-15.4285714285714</v>
      </c>
      <c r="E42" s="221">
        <f t="shared" si="2"/>
        <v>-11.3207547169811</v>
      </c>
    </row>
    <row r="43" s="190" customFormat="1" ht="17.25" customHeight="1" spans="1:5">
      <c r="A43" s="227" t="s">
        <v>101</v>
      </c>
      <c r="B43" s="228">
        <f>'[1]表4 '!C43</f>
        <v>82</v>
      </c>
      <c r="C43" s="228"/>
      <c r="D43" s="223">
        <f t="shared" si="3"/>
        <v>-82</v>
      </c>
      <c r="E43" s="221"/>
    </row>
    <row r="44" s="190" customFormat="1" ht="17.25" customHeight="1" spans="1:5">
      <c r="A44" s="226" t="s">
        <v>102</v>
      </c>
      <c r="B44" s="220">
        <f>SUM(B45:B50)-1</f>
        <v>182783.619047619</v>
      </c>
      <c r="C44" s="220">
        <f>SUM(C45:C50)</f>
        <v>193345.19047619</v>
      </c>
      <c r="D44" s="220">
        <f>SUM(D45:D50)</f>
        <v>10560.5714285714</v>
      </c>
      <c r="E44" s="221">
        <f>D44/B44*100</f>
        <v>5.7776355909772</v>
      </c>
    </row>
    <row r="45" s="190" customFormat="1" ht="17.25" customHeight="1" spans="1:5">
      <c r="A45" s="227" t="s">
        <v>103</v>
      </c>
      <c r="B45" s="228">
        <f>'[1]表4 '!C45</f>
        <v>65293.3333333333</v>
      </c>
      <c r="C45" s="228">
        <f>(C7+C8)/0.375*0.5</f>
        <v>70033.3333333333</v>
      </c>
      <c r="D45" s="223">
        <f t="shared" ref="D45:D50" si="5">C45-B45</f>
        <v>4739.99999999999</v>
      </c>
      <c r="E45" s="221">
        <f>D45/B45*100</f>
        <v>7.25954666122114</v>
      </c>
    </row>
    <row r="46" s="190" customFormat="1" ht="17.25" customHeight="1" spans="1:5">
      <c r="A46" s="227" t="s">
        <v>104</v>
      </c>
      <c r="B46" s="228">
        <f>'[1]表4 '!C46</f>
        <v>77544</v>
      </c>
      <c r="C46" s="223">
        <v>79979</v>
      </c>
      <c r="D46" s="223">
        <f t="shared" si="5"/>
        <v>2435</v>
      </c>
      <c r="E46" s="221">
        <f>D46/B46*100</f>
        <v>3.14015268750645</v>
      </c>
    </row>
    <row r="47" s="190" customFormat="1" ht="17.25" customHeight="1" spans="1:5">
      <c r="A47" s="229" t="s">
        <v>105</v>
      </c>
      <c r="B47" s="228">
        <f>'[1]表4 '!C47</f>
        <v>32172.8571428571</v>
      </c>
      <c r="C47" s="228">
        <f>C10/0.28*0.6</f>
        <v>35357.1428571428</v>
      </c>
      <c r="D47" s="223">
        <f t="shared" si="5"/>
        <v>3184.28571428571</v>
      </c>
      <c r="E47" s="221">
        <f>D47/B47*100</f>
        <v>9.89742906620486</v>
      </c>
    </row>
    <row r="48" s="190" customFormat="1" ht="17.25" customHeight="1" spans="1:5">
      <c r="A48" s="229" t="s">
        <v>106</v>
      </c>
      <c r="B48" s="228">
        <f>'[1]表4 '!C48</f>
        <v>7446.42857142857</v>
      </c>
      <c r="C48" s="228">
        <f>C12/0.28*0.6</f>
        <v>7975.71428571428</v>
      </c>
      <c r="D48" s="223">
        <f t="shared" si="5"/>
        <v>529.285714285714</v>
      </c>
      <c r="E48" s="221">
        <f>D48/B48*100</f>
        <v>7.10791366906474</v>
      </c>
    </row>
    <row r="49" s="190" customFormat="1" ht="17.25" customHeight="1" spans="1:5">
      <c r="A49" s="229" t="s">
        <v>107</v>
      </c>
      <c r="B49" s="228">
        <f>'[1]表4 '!C49</f>
        <v>0</v>
      </c>
      <c r="C49" s="228">
        <f>C9/0.375*0.5</f>
        <v>0</v>
      </c>
      <c r="D49" s="223">
        <f t="shared" si="5"/>
        <v>0</v>
      </c>
      <c r="E49" s="221"/>
    </row>
    <row r="50" s="190" customFormat="1" ht="17.25" customHeight="1" spans="1:5">
      <c r="A50" s="227" t="s">
        <v>108</v>
      </c>
      <c r="B50" s="228">
        <f>'[1]表4 '!C50</f>
        <v>328</v>
      </c>
      <c r="C50" s="228"/>
      <c r="D50" s="223">
        <f t="shared" si="5"/>
        <v>-328</v>
      </c>
      <c r="E50" s="221"/>
    </row>
    <row r="51" spans="1:5">
      <c r="A51" s="230" t="s">
        <v>109</v>
      </c>
      <c r="B51" s="220">
        <f>B34+B35+B44</f>
        <v>506350.142857143</v>
      </c>
      <c r="C51" s="223">
        <f>C35+C44+C34</f>
        <v>536731.666666667</v>
      </c>
      <c r="D51" s="223">
        <f>D35+D34+D44</f>
        <v>30380.5238095238</v>
      </c>
      <c r="E51" s="221">
        <f>D51/B51*100</f>
        <v>5.99990426349995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1"/>
  <pageMargins left="0.87" right="0.75" top="0.31" bottom="0.16" header="0.16" footer="0.08"/>
  <pageSetup paperSize="9" scale="85" orientation="portrait"/>
  <headerFooter alignWithMargins="0">
    <oddFooter>&amp;L &amp;C 9
&amp;R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O30"/>
  <sheetViews>
    <sheetView showGridLines="0" workbookViewId="0">
      <selection activeCell="F13" sqref="F13"/>
    </sheetView>
  </sheetViews>
  <sheetFormatPr defaultColWidth="9" defaultRowHeight="14.25"/>
  <cols>
    <col min="1" max="1" width="27.875" style="191" customWidth="1"/>
    <col min="2" max="2" width="12.375" style="191" customWidth="1"/>
    <col min="3" max="3" width="11.875" style="191" customWidth="1"/>
    <col min="4" max="4" width="11.25" style="191" customWidth="1"/>
    <col min="5" max="5" width="11.125" style="191" customWidth="1"/>
    <col min="6" max="16384" width="9" style="191"/>
  </cols>
  <sheetData>
    <row r="1" s="189" customFormat="1" ht="18" customHeight="1" spans="1:5">
      <c r="A1" s="92" t="s">
        <v>110</v>
      </c>
      <c r="B1" s="200"/>
      <c r="C1" s="200"/>
      <c r="D1" s="201"/>
      <c r="E1" s="200"/>
    </row>
    <row r="2" ht="27.95" customHeight="1" spans="1:223">
      <c r="A2" s="202" t="s">
        <v>111</v>
      </c>
      <c r="B2" s="203"/>
      <c r="C2" s="203"/>
      <c r="D2" s="203"/>
      <c r="E2" s="203"/>
      <c r="F2" s="202"/>
      <c r="G2" s="203"/>
      <c r="H2" s="203"/>
      <c r="I2" s="203"/>
      <c r="J2" s="202"/>
      <c r="K2" s="203"/>
      <c r="L2" s="203"/>
      <c r="M2" s="203"/>
      <c r="N2" s="203"/>
      <c r="O2" s="203"/>
      <c r="P2" s="203"/>
      <c r="Q2" s="202"/>
      <c r="R2" s="203"/>
      <c r="S2" s="203"/>
      <c r="T2" s="203"/>
      <c r="U2" s="203"/>
      <c r="V2" s="203"/>
      <c r="W2" s="203"/>
      <c r="X2" s="202"/>
      <c r="Y2" s="203"/>
      <c r="Z2" s="203"/>
      <c r="AA2" s="203"/>
      <c r="AB2" s="203"/>
      <c r="AC2" s="203"/>
      <c r="AD2" s="203"/>
      <c r="AE2" s="202"/>
      <c r="AF2" s="203"/>
      <c r="AG2" s="203"/>
      <c r="AH2" s="203"/>
      <c r="AI2" s="203"/>
      <c r="AJ2" s="203"/>
      <c r="AK2" s="203"/>
      <c r="AL2" s="202"/>
      <c r="AM2" s="203"/>
      <c r="AN2" s="203"/>
      <c r="AO2" s="203"/>
      <c r="AP2" s="203"/>
      <c r="AQ2" s="203"/>
      <c r="AR2" s="203"/>
      <c r="AS2" s="202"/>
      <c r="AT2" s="203"/>
      <c r="AU2" s="203"/>
      <c r="AV2" s="203"/>
      <c r="AW2" s="203"/>
      <c r="AX2" s="203"/>
      <c r="AY2" s="203"/>
      <c r="AZ2" s="202"/>
      <c r="BA2" s="203"/>
      <c r="BB2" s="203"/>
      <c r="BC2" s="203"/>
      <c r="BD2" s="203"/>
      <c r="BE2" s="203"/>
      <c r="BF2" s="203"/>
      <c r="BG2" s="202"/>
      <c r="BH2" s="203"/>
      <c r="BI2" s="203"/>
      <c r="BJ2" s="203"/>
      <c r="BK2" s="203"/>
      <c r="BL2" s="203"/>
      <c r="BM2" s="203"/>
      <c r="BN2" s="202"/>
      <c r="BO2" s="203"/>
      <c r="BP2" s="203"/>
      <c r="BQ2" s="203"/>
      <c r="BR2" s="203"/>
      <c r="BS2" s="203"/>
      <c r="BT2" s="203"/>
      <c r="BU2" s="202"/>
      <c r="BV2" s="203"/>
      <c r="BW2" s="203"/>
      <c r="BX2" s="203"/>
      <c r="BY2" s="203"/>
      <c r="BZ2" s="203"/>
      <c r="CA2" s="203"/>
      <c r="CB2" s="202"/>
      <c r="CC2" s="203"/>
      <c r="CD2" s="203"/>
      <c r="CE2" s="203"/>
      <c r="CF2" s="203"/>
      <c r="CG2" s="203"/>
      <c r="CH2" s="203"/>
      <c r="CI2" s="202"/>
      <c r="CJ2" s="203"/>
      <c r="CK2" s="203"/>
      <c r="CL2" s="203"/>
      <c r="CM2" s="203"/>
      <c r="CN2" s="203"/>
      <c r="CO2" s="203"/>
      <c r="CP2" s="202"/>
      <c r="CQ2" s="203"/>
      <c r="CR2" s="203"/>
      <c r="CS2" s="203"/>
      <c r="CT2" s="203"/>
      <c r="CU2" s="203"/>
      <c r="CV2" s="203"/>
      <c r="CW2" s="202"/>
      <c r="CX2" s="203"/>
      <c r="CY2" s="203"/>
      <c r="CZ2" s="203"/>
      <c r="DA2" s="203"/>
      <c r="DB2" s="203"/>
      <c r="DC2" s="203"/>
      <c r="DD2" s="202"/>
      <c r="DE2" s="203"/>
      <c r="DF2" s="203"/>
      <c r="DG2" s="203"/>
      <c r="DH2" s="203"/>
      <c r="DI2" s="203"/>
      <c r="DJ2" s="203"/>
      <c r="DK2" s="202"/>
      <c r="DL2" s="203"/>
      <c r="DM2" s="203"/>
      <c r="DN2" s="203"/>
      <c r="DO2" s="203"/>
      <c r="DP2" s="203"/>
      <c r="DQ2" s="203"/>
      <c r="DR2" s="202"/>
      <c r="DS2" s="203"/>
      <c r="DT2" s="203"/>
      <c r="DU2" s="203"/>
      <c r="DV2" s="203"/>
      <c r="DW2" s="203"/>
      <c r="DX2" s="203"/>
      <c r="DY2" s="202"/>
      <c r="DZ2" s="203"/>
      <c r="EA2" s="203"/>
      <c r="EB2" s="203"/>
      <c r="EC2" s="203"/>
      <c r="ED2" s="203"/>
      <c r="EE2" s="203"/>
      <c r="EF2" s="202"/>
      <c r="EG2" s="203"/>
      <c r="EH2" s="203"/>
      <c r="EI2" s="203"/>
      <c r="EJ2" s="203"/>
      <c r="EK2" s="203"/>
      <c r="EL2" s="203"/>
      <c r="EM2" s="202"/>
      <c r="EN2" s="203"/>
      <c r="EO2" s="203"/>
      <c r="EP2" s="203"/>
      <c r="EQ2" s="203"/>
      <c r="ER2" s="203"/>
      <c r="ES2" s="203"/>
      <c r="ET2" s="202"/>
      <c r="EU2" s="203"/>
      <c r="EV2" s="203"/>
      <c r="EW2" s="203"/>
      <c r="EX2" s="203"/>
      <c r="EY2" s="203"/>
      <c r="EZ2" s="203"/>
      <c r="FA2" s="202"/>
      <c r="FB2" s="203"/>
      <c r="FC2" s="203"/>
      <c r="FD2" s="203"/>
      <c r="FE2" s="203"/>
      <c r="FF2" s="203"/>
      <c r="FG2" s="203"/>
      <c r="FH2" s="202"/>
      <c r="FI2" s="203"/>
      <c r="FJ2" s="203"/>
      <c r="FK2" s="203"/>
      <c r="FL2" s="203"/>
      <c r="FM2" s="203"/>
      <c r="FN2" s="203"/>
      <c r="FO2" s="202"/>
      <c r="FP2" s="203"/>
      <c r="FQ2" s="203"/>
      <c r="FR2" s="203"/>
      <c r="FS2" s="203"/>
      <c r="FT2" s="203"/>
      <c r="FU2" s="203"/>
      <c r="FV2" s="202"/>
      <c r="FW2" s="203"/>
      <c r="FX2" s="203"/>
      <c r="FY2" s="203"/>
      <c r="FZ2" s="203"/>
      <c r="GA2" s="203"/>
      <c r="GB2" s="203"/>
      <c r="GC2" s="202"/>
      <c r="GD2" s="203"/>
      <c r="GE2" s="203"/>
      <c r="GF2" s="203"/>
      <c r="GG2" s="203"/>
      <c r="GH2" s="203"/>
      <c r="GI2" s="203"/>
      <c r="GJ2" s="202"/>
      <c r="GK2" s="203"/>
      <c r="GL2" s="203"/>
      <c r="GM2" s="203"/>
      <c r="GN2" s="203"/>
      <c r="GO2" s="203"/>
      <c r="GP2" s="203"/>
      <c r="GQ2" s="202"/>
      <c r="GR2" s="203"/>
      <c r="GS2" s="203"/>
      <c r="GT2" s="203"/>
      <c r="GU2" s="203"/>
      <c r="GV2" s="203"/>
      <c r="GW2" s="203"/>
      <c r="GX2" s="202"/>
      <c r="GY2" s="203"/>
      <c r="GZ2" s="203"/>
      <c r="HA2" s="203"/>
      <c r="HB2" s="203"/>
      <c r="HC2" s="203"/>
      <c r="HD2" s="203"/>
      <c r="HE2" s="202"/>
      <c r="HF2" s="203"/>
      <c r="HG2" s="203"/>
      <c r="HH2" s="203"/>
      <c r="HI2" s="203"/>
      <c r="HJ2" s="203"/>
      <c r="HK2" s="203"/>
      <c r="HL2" s="202"/>
      <c r="HM2" s="203"/>
      <c r="HN2" s="203"/>
      <c r="HO2" s="203"/>
    </row>
    <row r="3" ht="15.75" customHeight="1" spans="1:223">
      <c r="A3" s="202"/>
      <c r="B3" s="203"/>
      <c r="C3" s="203"/>
      <c r="D3" s="203"/>
      <c r="E3" s="203"/>
      <c r="F3" s="202"/>
      <c r="G3" s="203"/>
      <c r="H3" s="203"/>
      <c r="I3" s="203"/>
      <c r="J3" s="202"/>
      <c r="K3" s="203"/>
      <c r="L3" s="203"/>
      <c r="M3" s="203"/>
      <c r="N3" s="203"/>
      <c r="O3" s="203"/>
      <c r="P3" s="203"/>
      <c r="Q3" s="202"/>
      <c r="R3" s="203"/>
      <c r="S3" s="203"/>
      <c r="T3" s="203"/>
      <c r="U3" s="203"/>
      <c r="V3" s="203"/>
      <c r="W3" s="203"/>
      <c r="X3" s="202"/>
      <c r="Y3" s="203"/>
      <c r="Z3" s="203"/>
      <c r="AA3" s="203"/>
      <c r="AB3" s="203"/>
      <c r="AC3" s="203"/>
      <c r="AD3" s="203"/>
      <c r="AE3" s="202"/>
      <c r="AF3" s="203"/>
      <c r="AG3" s="203"/>
      <c r="AH3" s="203"/>
      <c r="AI3" s="203"/>
      <c r="AJ3" s="203"/>
      <c r="AK3" s="203"/>
      <c r="AL3" s="202"/>
      <c r="AM3" s="203"/>
      <c r="AN3" s="203"/>
      <c r="AO3" s="203"/>
      <c r="AP3" s="203"/>
      <c r="AQ3" s="203"/>
      <c r="AR3" s="203"/>
      <c r="AS3" s="202"/>
      <c r="AT3" s="203"/>
      <c r="AU3" s="203"/>
      <c r="AV3" s="203"/>
      <c r="AW3" s="203"/>
      <c r="AX3" s="203"/>
      <c r="AY3" s="203"/>
      <c r="AZ3" s="202"/>
      <c r="BA3" s="203"/>
      <c r="BB3" s="203"/>
      <c r="BC3" s="203"/>
      <c r="BD3" s="203"/>
      <c r="BE3" s="203"/>
      <c r="BF3" s="203"/>
      <c r="BG3" s="202"/>
      <c r="BH3" s="203"/>
      <c r="BI3" s="203"/>
      <c r="BJ3" s="203"/>
      <c r="BK3" s="203"/>
      <c r="BL3" s="203"/>
      <c r="BM3" s="203"/>
      <c r="BN3" s="202"/>
      <c r="BO3" s="203"/>
      <c r="BP3" s="203"/>
      <c r="BQ3" s="203"/>
      <c r="BR3" s="203"/>
      <c r="BS3" s="203"/>
      <c r="BT3" s="203"/>
      <c r="BU3" s="202"/>
      <c r="BV3" s="203"/>
      <c r="BW3" s="203"/>
      <c r="BX3" s="203"/>
      <c r="BY3" s="203"/>
      <c r="BZ3" s="203"/>
      <c r="CA3" s="203"/>
      <c r="CB3" s="202"/>
      <c r="CC3" s="203"/>
      <c r="CD3" s="203"/>
      <c r="CE3" s="203"/>
      <c r="CF3" s="203"/>
      <c r="CG3" s="203"/>
      <c r="CH3" s="203"/>
      <c r="CI3" s="202"/>
      <c r="CJ3" s="203"/>
      <c r="CK3" s="203"/>
      <c r="CL3" s="203"/>
      <c r="CM3" s="203"/>
      <c r="CN3" s="203"/>
      <c r="CO3" s="203"/>
      <c r="CP3" s="202"/>
      <c r="CQ3" s="203"/>
      <c r="CR3" s="203"/>
      <c r="CS3" s="203"/>
      <c r="CT3" s="203"/>
      <c r="CU3" s="203"/>
      <c r="CV3" s="203"/>
      <c r="CW3" s="202"/>
      <c r="CX3" s="203"/>
      <c r="CY3" s="203"/>
      <c r="CZ3" s="203"/>
      <c r="DA3" s="203"/>
      <c r="DB3" s="203"/>
      <c r="DC3" s="203"/>
      <c r="DD3" s="202"/>
      <c r="DE3" s="203"/>
      <c r="DF3" s="203"/>
      <c r="DG3" s="203"/>
      <c r="DH3" s="203"/>
      <c r="DI3" s="203"/>
      <c r="DJ3" s="203"/>
      <c r="DK3" s="202"/>
      <c r="DL3" s="203"/>
      <c r="DM3" s="203"/>
      <c r="DN3" s="203"/>
      <c r="DO3" s="203"/>
      <c r="DP3" s="203"/>
      <c r="DQ3" s="203"/>
      <c r="DR3" s="202"/>
      <c r="DS3" s="203"/>
      <c r="DT3" s="203"/>
      <c r="DU3" s="203"/>
      <c r="DV3" s="203"/>
      <c r="DW3" s="203"/>
      <c r="DX3" s="203"/>
      <c r="DY3" s="202"/>
      <c r="DZ3" s="203"/>
      <c r="EA3" s="203"/>
      <c r="EB3" s="203"/>
      <c r="EC3" s="203"/>
      <c r="ED3" s="203"/>
      <c r="EE3" s="203"/>
      <c r="EF3" s="202"/>
      <c r="EG3" s="203"/>
      <c r="EH3" s="203"/>
      <c r="EI3" s="203"/>
      <c r="EJ3" s="203"/>
      <c r="EK3" s="203"/>
      <c r="EL3" s="203"/>
      <c r="EM3" s="202"/>
      <c r="EN3" s="203"/>
      <c r="EO3" s="203"/>
      <c r="EP3" s="203"/>
      <c r="EQ3" s="203"/>
      <c r="ER3" s="203"/>
      <c r="ES3" s="203"/>
      <c r="ET3" s="202"/>
      <c r="EU3" s="203"/>
      <c r="EV3" s="203"/>
      <c r="EW3" s="203"/>
      <c r="EX3" s="203"/>
      <c r="EY3" s="203"/>
      <c r="EZ3" s="203"/>
      <c r="FA3" s="202"/>
      <c r="FB3" s="203"/>
      <c r="FC3" s="203"/>
      <c r="FD3" s="203"/>
      <c r="FE3" s="203"/>
      <c r="FF3" s="203"/>
      <c r="FG3" s="203"/>
      <c r="FH3" s="202"/>
      <c r="FI3" s="203"/>
      <c r="FJ3" s="203"/>
      <c r="FK3" s="203"/>
      <c r="FL3" s="203"/>
      <c r="FM3" s="203"/>
      <c r="FN3" s="203"/>
      <c r="FO3" s="202"/>
      <c r="FP3" s="203"/>
      <c r="FQ3" s="203"/>
      <c r="FR3" s="203"/>
      <c r="FS3" s="203"/>
      <c r="FT3" s="203"/>
      <c r="FU3" s="203"/>
      <c r="FV3" s="202"/>
      <c r="FW3" s="203"/>
      <c r="FX3" s="203"/>
      <c r="FY3" s="203"/>
      <c r="FZ3" s="203"/>
      <c r="GA3" s="203"/>
      <c r="GB3" s="203"/>
      <c r="GC3" s="202"/>
      <c r="GD3" s="203"/>
      <c r="GE3" s="203"/>
      <c r="GF3" s="203"/>
      <c r="GG3" s="203"/>
      <c r="GH3" s="203"/>
      <c r="GI3" s="203"/>
      <c r="GJ3" s="202"/>
      <c r="GK3" s="203"/>
      <c r="GL3" s="203"/>
      <c r="GM3" s="203"/>
      <c r="GN3" s="203"/>
      <c r="GO3" s="203"/>
      <c r="GP3" s="203"/>
      <c r="GQ3" s="202"/>
      <c r="GR3" s="203"/>
      <c r="GS3" s="203"/>
      <c r="GT3" s="203"/>
      <c r="GU3" s="203"/>
      <c r="GV3" s="203"/>
      <c r="GW3" s="203"/>
      <c r="GX3" s="202"/>
      <c r="GY3" s="203"/>
      <c r="GZ3" s="203"/>
      <c r="HA3" s="203"/>
      <c r="HB3" s="203"/>
      <c r="HC3" s="203"/>
      <c r="HD3" s="203"/>
      <c r="HE3" s="202"/>
      <c r="HF3" s="203"/>
      <c r="HG3" s="203"/>
      <c r="HH3" s="203"/>
      <c r="HI3" s="203"/>
      <c r="HJ3" s="203"/>
      <c r="HK3" s="203"/>
      <c r="HL3" s="202"/>
      <c r="HM3" s="203"/>
      <c r="HN3" s="203"/>
      <c r="HO3" s="203"/>
    </row>
    <row r="4" ht="26.25" customHeight="1" spans="2:5">
      <c r="B4" s="204"/>
      <c r="C4" s="204"/>
      <c r="D4" s="204"/>
      <c r="E4" s="205" t="s">
        <v>29</v>
      </c>
    </row>
    <row r="5" ht="24.75" customHeight="1" spans="1:5">
      <c r="A5" s="206" t="s">
        <v>112</v>
      </c>
      <c r="B5" s="207" t="s">
        <v>113</v>
      </c>
      <c r="C5" s="207" t="s">
        <v>61</v>
      </c>
      <c r="D5" s="207" t="s">
        <v>62</v>
      </c>
      <c r="E5" s="99" t="s">
        <v>114</v>
      </c>
    </row>
    <row r="6" ht="15" customHeight="1" spans="1:5">
      <c r="A6" s="208"/>
      <c r="B6" s="209"/>
      <c r="C6" s="209"/>
      <c r="D6" s="209"/>
      <c r="E6" s="100"/>
    </row>
    <row r="7" s="190" customFormat="1" ht="24.75" customHeight="1" spans="1:5">
      <c r="A7" s="210" t="s">
        <v>115</v>
      </c>
      <c r="B7" s="211">
        <v>55333.215</v>
      </c>
      <c r="C7" s="211">
        <v>71933</v>
      </c>
      <c r="D7" s="212">
        <f>C7-B7</f>
        <v>16599.785</v>
      </c>
      <c r="E7" s="213">
        <f>D7/B7*100</f>
        <v>29.9996756017159</v>
      </c>
    </row>
    <row r="8" s="190" customFormat="1" ht="24.75" customHeight="1" spans="1:5">
      <c r="A8" s="210" t="s">
        <v>116</v>
      </c>
      <c r="B8" s="211">
        <v>4972.88</v>
      </c>
      <c r="C8" s="211">
        <v>4973</v>
      </c>
      <c r="D8" s="212">
        <f t="shared" ref="D8:D29" si="0">C8-B8</f>
        <v>0.119999999998981</v>
      </c>
      <c r="E8" s="213">
        <f t="shared" ref="E8:E24" si="1">D8/B8*100</f>
        <v>0.00241308859250538</v>
      </c>
    </row>
    <row r="9" s="190" customFormat="1" ht="24.75" customHeight="1" spans="1:5">
      <c r="A9" s="210" t="s">
        <v>117</v>
      </c>
      <c r="B9" s="211">
        <v>64020.24</v>
      </c>
      <c r="C9" s="211">
        <v>83336</v>
      </c>
      <c r="D9" s="212">
        <f t="shared" si="0"/>
        <v>19315.76</v>
      </c>
      <c r="E9" s="213">
        <f t="shared" si="1"/>
        <v>30.1713333158389</v>
      </c>
    </row>
    <row r="10" s="190" customFormat="1" ht="24.75" customHeight="1" spans="1:5">
      <c r="A10" s="210" t="s">
        <v>118</v>
      </c>
      <c r="B10" s="211">
        <v>75577.425</v>
      </c>
      <c r="C10" s="211">
        <v>95082</v>
      </c>
      <c r="D10" s="212">
        <f t="shared" si="0"/>
        <v>19504.575</v>
      </c>
      <c r="E10" s="213">
        <f t="shared" si="1"/>
        <v>25.8074087599571</v>
      </c>
    </row>
    <row r="11" s="190" customFormat="1" ht="24.75" customHeight="1" spans="1:5">
      <c r="A11" s="210" t="s">
        <v>119</v>
      </c>
      <c r="B11" s="211">
        <v>3476.772</v>
      </c>
      <c r="C11" s="211">
        <v>4868</v>
      </c>
      <c r="D11" s="212">
        <f t="shared" si="0"/>
        <v>1391.228</v>
      </c>
      <c r="E11" s="213">
        <f t="shared" si="1"/>
        <v>40.0149333922385</v>
      </c>
    </row>
    <row r="12" s="190" customFormat="1" ht="24.75" customHeight="1" spans="1:5">
      <c r="A12" s="210" t="s">
        <v>120</v>
      </c>
      <c r="B12" s="211">
        <v>12503.007</v>
      </c>
      <c r="C12" s="211">
        <v>17271</v>
      </c>
      <c r="D12" s="212">
        <f t="shared" si="0"/>
        <v>4767.993</v>
      </c>
      <c r="E12" s="213">
        <f t="shared" si="1"/>
        <v>38.1347702996567</v>
      </c>
    </row>
    <row r="13" s="190" customFormat="1" ht="24.75" customHeight="1" spans="1:5">
      <c r="A13" s="210" t="s">
        <v>121</v>
      </c>
      <c r="B13" s="211">
        <v>191453</v>
      </c>
      <c r="C13" s="211">
        <v>248888</v>
      </c>
      <c r="D13" s="212">
        <f t="shared" si="0"/>
        <v>57435</v>
      </c>
      <c r="E13" s="213">
        <f t="shared" si="1"/>
        <v>29.9995299107353</v>
      </c>
    </row>
    <row r="14" s="190" customFormat="1" ht="24.75" customHeight="1" spans="1:5">
      <c r="A14" s="210" t="s">
        <v>122</v>
      </c>
      <c r="B14" s="211">
        <v>29663.4672</v>
      </c>
      <c r="C14" s="211">
        <v>32536</v>
      </c>
      <c r="D14" s="212">
        <f t="shared" si="0"/>
        <v>2872.5328</v>
      </c>
      <c r="E14" s="213">
        <f t="shared" si="1"/>
        <v>9.6837391955314</v>
      </c>
    </row>
    <row r="15" s="190" customFormat="1" ht="24.75" customHeight="1" spans="1:5">
      <c r="A15" s="210" t="s">
        <v>123</v>
      </c>
      <c r="B15" s="211">
        <v>9990.64</v>
      </c>
      <c r="C15" s="211">
        <v>9991</v>
      </c>
      <c r="D15" s="212">
        <f t="shared" si="0"/>
        <v>0.360000000000582</v>
      </c>
      <c r="E15" s="213">
        <f t="shared" si="1"/>
        <v>0.00360337275690629</v>
      </c>
    </row>
    <row r="16" s="190" customFormat="1" ht="24.75" customHeight="1" spans="1:5">
      <c r="A16" s="210" t="s">
        <v>124</v>
      </c>
      <c r="B16" s="211">
        <v>37288.608</v>
      </c>
      <c r="C16" s="211">
        <v>55968</v>
      </c>
      <c r="D16" s="212">
        <f t="shared" si="0"/>
        <v>18679.392</v>
      </c>
      <c r="E16" s="213">
        <f t="shared" si="1"/>
        <v>50.0940984442219</v>
      </c>
    </row>
    <row r="17" s="190" customFormat="1" ht="24.75" customHeight="1" spans="1:5">
      <c r="A17" s="210" t="s">
        <v>125</v>
      </c>
      <c r="B17" s="211">
        <v>36075.27</v>
      </c>
      <c r="C17" s="211">
        <v>43735</v>
      </c>
      <c r="D17" s="212">
        <f t="shared" si="0"/>
        <v>7659.73</v>
      </c>
      <c r="E17" s="213">
        <f t="shared" si="1"/>
        <v>21.2326338791089</v>
      </c>
    </row>
    <row r="18" s="190" customFormat="1" ht="24.75" customHeight="1" spans="1:5">
      <c r="A18" s="210" t="s">
        <v>126</v>
      </c>
      <c r="B18" s="211">
        <v>35140.1475</v>
      </c>
      <c r="C18" s="211">
        <v>48687</v>
      </c>
      <c r="D18" s="212">
        <f t="shared" si="0"/>
        <v>13546.8525</v>
      </c>
      <c r="E18" s="213">
        <f t="shared" si="1"/>
        <v>38.5509266857801</v>
      </c>
    </row>
    <row r="19" s="190" customFormat="1" ht="24.75" customHeight="1" spans="1:5">
      <c r="A19" s="210" t="s">
        <v>127</v>
      </c>
      <c r="B19" s="211">
        <v>11496.6075</v>
      </c>
      <c r="C19" s="211">
        <v>14601</v>
      </c>
      <c r="D19" s="212">
        <f t="shared" si="0"/>
        <v>3104.3925</v>
      </c>
      <c r="E19" s="213">
        <f t="shared" si="1"/>
        <v>27.0026831828433</v>
      </c>
    </row>
    <row r="20" s="190" customFormat="1" ht="24.75" customHeight="1" spans="1:5">
      <c r="A20" s="210" t="s">
        <v>128</v>
      </c>
      <c r="B20" s="211">
        <v>4779.2</v>
      </c>
      <c r="C20" s="211">
        <v>4779</v>
      </c>
      <c r="D20" s="212">
        <f t="shared" si="0"/>
        <v>-0.199999999999818</v>
      </c>
      <c r="E20" s="213">
        <f t="shared" si="1"/>
        <v>-0.00418480080347795</v>
      </c>
    </row>
    <row r="21" s="190" customFormat="1" ht="24.75" customHeight="1" spans="1:5">
      <c r="A21" s="210" t="s">
        <v>129</v>
      </c>
      <c r="B21" s="211">
        <v>115.3824</v>
      </c>
      <c r="C21" s="211">
        <v>150</v>
      </c>
      <c r="D21" s="212">
        <f t="shared" si="0"/>
        <v>34.6176</v>
      </c>
      <c r="E21" s="213">
        <f t="shared" si="1"/>
        <v>30.0024960479241</v>
      </c>
    </row>
    <row r="22" s="190" customFormat="1" ht="24.75" customHeight="1" spans="1:5">
      <c r="A22" s="210" t="s">
        <v>130</v>
      </c>
      <c r="B22" s="211">
        <v>8622.57</v>
      </c>
      <c r="C22" s="211">
        <v>10348</v>
      </c>
      <c r="D22" s="212">
        <f t="shared" si="0"/>
        <v>1725.43</v>
      </c>
      <c r="E22" s="213">
        <f t="shared" si="1"/>
        <v>20.0106232828496</v>
      </c>
    </row>
    <row r="23" s="190" customFormat="1" ht="24.75" customHeight="1" spans="1:5">
      <c r="A23" s="210" t="s">
        <v>131</v>
      </c>
      <c r="B23" s="211">
        <v>10725.33</v>
      </c>
      <c r="C23" s="211">
        <v>24860</v>
      </c>
      <c r="D23" s="212">
        <f t="shared" si="0"/>
        <v>14134.67</v>
      </c>
      <c r="E23" s="213">
        <f t="shared" si="1"/>
        <v>131.787739864414</v>
      </c>
    </row>
    <row r="24" s="190" customFormat="1" ht="24.75" customHeight="1" spans="1:5">
      <c r="A24" s="210" t="s">
        <v>132</v>
      </c>
      <c r="B24" s="211">
        <v>2766.12</v>
      </c>
      <c r="C24" s="211">
        <v>2766</v>
      </c>
      <c r="D24" s="212">
        <f t="shared" si="0"/>
        <v>-0.120000000000346</v>
      </c>
      <c r="E24" s="213">
        <f t="shared" si="1"/>
        <v>-0.00433820658541009</v>
      </c>
    </row>
    <row r="25" s="190" customFormat="1" ht="24.75" customHeight="1" spans="1:5">
      <c r="A25" s="210" t="s">
        <v>133</v>
      </c>
      <c r="B25" s="211"/>
      <c r="C25" s="211">
        <v>5041</v>
      </c>
      <c r="D25" s="212">
        <f t="shared" si="0"/>
        <v>5041</v>
      </c>
      <c r="E25" s="213"/>
    </row>
    <row r="26" s="190" customFormat="1" ht="24.75" customHeight="1" spans="1:5">
      <c r="A26" s="210" t="s">
        <v>134</v>
      </c>
      <c r="B26" s="211">
        <v>12000</v>
      </c>
      <c r="C26" s="211">
        <v>19000</v>
      </c>
      <c r="D26" s="212">
        <f t="shared" si="0"/>
        <v>7000</v>
      </c>
      <c r="E26" s="213">
        <f>D26/B26*100</f>
        <v>58.3333333333333</v>
      </c>
    </row>
    <row r="27" s="190" customFormat="1" ht="24.75" customHeight="1" spans="1:5">
      <c r="A27" s="210" t="s">
        <v>135</v>
      </c>
      <c r="B27" s="211">
        <v>1838.34</v>
      </c>
      <c r="C27" s="211">
        <v>14592</v>
      </c>
      <c r="D27" s="212">
        <f t="shared" si="0"/>
        <v>12753.66</v>
      </c>
      <c r="E27" s="213">
        <f>D27/B27*100</f>
        <v>693.759587453899</v>
      </c>
    </row>
    <row r="28" s="190" customFormat="1" ht="24.75" customHeight="1" spans="1:5">
      <c r="A28" s="210" t="s">
        <v>136</v>
      </c>
      <c r="B28" s="211">
        <v>5943.3</v>
      </c>
      <c r="C28" s="211">
        <v>8920</v>
      </c>
      <c r="D28" s="212">
        <f t="shared" si="0"/>
        <v>2976.7</v>
      </c>
      <c r="E28" s="213">
        <f>D28/B28*100</f>
        <v>50.084969629667</v>
      </c>
    </row>
    <row r="29" s="190" customFormat="1" ht="24.75" customHeight="1" spans="1:5">
      <c r="A29" s="214" t="s">
        <v>137</v>
      </c>
      <c r="B29" s="211">
        <f>SUM(B7:B28)</f>
        <v>613781.5216</v>
      </c>
      <c r="C29" s="211">
        <f>SUM(C7:C28)</f>
        <v>822325</v>
      </c>
      <c r="D29" s="212">
        <f t="shared" si="0"/>
        <v>208543.4784</v>
      </c>
      <c r="E29" s="213">
        <f>D29/B29*100</f>
        <v>33.9768258021797</v>
      </c>
    </row>
    <row r="30" s="190" customFormat="1" ht="33" customHeight="1" spans="1:5">
      <c r="A30" s="215"/>
      <c r="B30" s="215"/>
      <c r="C30" s="215"/>
      <c r="D30" s="215"/>
      <c r="E30" s="215"/>
    </row>
  </sheetData>
  <mergeCells count="38">
    <mergeCell ref="A2:E2"/>
    <mergeCell ref="G2:I2"/>
    <mergeCell ref="J2:P2"/>
    <mergeCell ref="Q2:W2"/>
    <mergeCell ref="X2:AD2"/>
    <mergeCell ref="AE2:AK2"/>
    <mergeCell ref="AL2:AR2"/>
    <mergeCell ref="AS2:AY2"/>
    <mergeCell ref="AZ2:BF2"/>
    <mergeCell ref="BG2:BM2"/>
    <mergeCell ref="BN2:BT2"/>
    <mergeCell ref="BU2:CA2"/>
    <mergeCell ref="CB2:CH2"/>
    <mergeCell ref="CI2:CO2"/>
    <mergeCell ref="CP2:CV2"/>
    <mergeCell ref="CW2:DC2"/>
    <mergeCell ref="DD2:DJ2"/>
    <mergeCell ref="DK2:DQ2"/>
    <mergeCell ref="DR2:DX2"/>
    <mergeCell ref="DY2:EE2"/>
    <mergeCell ref="EF2:EL2"/>
    <mergeCell ref="EM2:ES2"/>
    <mergeCell ref="ET2:EZ2"/>
    <mergeCell ref="FA2:FG2"/>
    <mergeCell ref="FH2:FN2"/>
    <mergeCell ref="FO2:FU2"/>
    <mergeCell ref="FV2:GB2"/>
    <mergeCell ref="GC2:GI2"/>
    <mergeCell ref="GJ2:GP2"/>
    <mergeCell ref="GQ2:GW2"/>
    <mergeCell ref="GX2:HD2"/>
    <mergeCell ref="HE2:HK2"/>
    <mergeCell ref="HL2:HO2"/>
    <mergeCell ref="A5:A6"/>
    <mergeCell ref="B5:B6"/>
    <mergeCell ref="C5:C6"/>
    <mergeCell ref="D5:D6"/>
    <mergeCell ref="E5:E6"/>
  </mergeCells>
  <printOptions horizontalCentered="1"/>
  <pageMargins left="0.61" right="0.58" top="0.45" bottom="0.48" header="0.78" footer="0.79"/>
  <pageSetup paperSize="9" orientation="portrait" verticalDpi="400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403"/>
  <sheetViews>
    <sheetView showGridLines="0" showZeros="0" workbookViewId="0">
      <pane xSplit="2" ySplit="5" topLeftCell="C21" activePane="bottomRight" state="frozen"/>
      <selection/>
      <selection pane="topRight"/>
      <selection pane="bottomLeft"/>
      <selection pane="bottomRight" activeCell="A43" sqref="A43"/>
    </sheetView>
  </sheetViews>
  <sheetFormatPr defaultColWidth="9" defaultRowHeight="14.25" outlineLevelCol="5"/>
  <cols>
    <col min="1" max="1" width="52.625" style="191" customWidth="1"/>
    <col min="2" max="2" width="15.75" style="191" customWidth="1"/>
    <col min="3" max="3" width="12.625" style="191" customWidth="1"/>
    <col min="4" max="16384" width="9" style="191"/>
  </cols>
  <sheetData>
    <row r="1" s="189" customFormat="1" ht="18" customHeight="1" spans="1:1">
      <c r="A1" s="92" t="s">
        <v>138</v>
      </c>
    </row>
    <row r="2" ht="23.1" customHeight="1" spans="1:2">
      <c r="A2" s="192" t="s">
        <v>139</v>
      </c>
      <c r="B2" s="192"/>
    </row>
    <row r="3" ht="15.95" customHeight="1" spans="2:2">
      <c r="B3" s="193" t="s">
        <v>29</v>
      </c>
    </row>
    <row r="4" ht="20.25" customHeight="1" spans="1:2">
      <c r="A4" s="194" t="s">
        <v>112</v>
      </c>
      <c r="B4" s="195" t="s">
        <v>140</v>
      </c>
    </row>
    <row r="5" ht="15" customHeight="1" spans="1:2">
      <c r="A5" s="196" t="s">
        <v>137</v>
      </c>
      <c r="B5" s="197">
        <f>SUM(B6,B290,B309,B398,B453,B509,B565,B683,B754,B833,B856,B981,B1045,B1111,B1131,B1170,B1235,B1253,B1306,B1363,B1364,B1367)</f>
        <v>822325</v>
      </c>
    </row>
    <row r="6" s="190" customFormat="1" ht="15" customHeight="1" spans="1:2">
      <c r="A6" s="196" t="s">
        <v>141</v>
      </c>
      <c r="B6" s="197">
        <f>SUM(B7,B19,B28,B39,B50,B61,B72,B84,B93,B106,B116,B125,B136,B150,B157,B165,B171,B178,B185,B192,B199,B205,B213,B219,B225,B231,B248)</f>
        <v>71933</v>
      </c>
    </row>
    <row r="7" s="190" customFormat="1" ht="15" customHeight="1" spans="1:2">
      <c r="A7" s="196" t="s">
        <v>142</v>
      </c>
      <c r="B7" s="197">
        <f>SUM(B8:B18)</f>
        <v>2360</v>
      </c>
    </row>
    <row r="8" s="190" customFormat="1" ht="15" customHeight="1" spans="1:2">
      <c r="A8" s="196" t="s">
        <v>143</v>
      </c>
      <c r="B8" s="197">
        <v>1823</v>
      </c>
    </row>
    <row r="9" s="190" customFormat="1" ht="15" customHeight="1" spans="1:2">
      <c r="A9" s="196" t="s">
        <v>144</v>
      </c>
      <c r="B9" s="197">
        <v>76</v>
      </c>
    </row>
    <row r="10" s="190" customFormat="1" ht="15" customHeight="1" spans="1:2">
      <c r="A10" s="196" t="s">
        <v>145</v>
      </c>
      <c r="B10" s="197">
        <v>0</v>
      </c>
    </row>
    <row r="11" s="190" customFormat="1" ht="15" customHeight="1" spans="1:2">
      <c r="A11" s="196" t="s">
        <v>146</v>
      </c>
      <c r="B11" s="197">
        <v>313</v>
      </c>
    </row>
    <row r="12" s="190" customFormat="1" ht="15" customHeight="1" spans="1:2">
      <c r="A12" s="196" t="s">
        <v>147</v>
      </c>
      <c r="B12" s="197">
        <v>0</v>
      </c>
    </row>
    <row r="13" s="190" customFormat="1" ht="15" customHeight="1" spans="1:2">
      <c r="A13" s="196" t="s">
        <v>148</v>
      </c>
      <c r="B13" s="197">
        <v>0</v>
      </c>
    </row>
    <row r="14" s="190" customFormat="1" ht="15" customHeight="1" spans="1:2">
      <c r="A14" s="196" t="s">
        <v>149</v>
      </c>
      <c r="B14" s="197">
        <v>0</v>
      </c>
    </row>
    <row r="15" s="190" customFormat="1" ht="15" customHeight="1" spans="1:2">
      <c r="A15" s="196" t="s">
        <v>150</v>
      </c>
      <c r="B15" s="197">
        <v>33</v>
      </c>
    </row>
    <row r="16" s="190" customFormat="1" ht="15" customHeight="1" spans="1:2">
      <c r="A16" s="196" t="s">
        <v>151</v>
      </c>
      <c r="B16" s="197">
        <v>0</v>
      </c>
    </row>
    <row r="17" s="190" customFormat="1" ht="15" customHeight="1" spans="1:2">
      <c r="A17" s="196" t="s">
        <v>152</v>
      </c>
      <c r="B17" s="197">
        <v>0</v>
      </c>
    </row>
    <row r="18" s="190" customFormat="1" ht="15" customHeight="1" spans="1:2">
      <c r="A18" s="196" t="s">
        <v>153</v>
      </c>
      <c r="B18" s="197">
        <v>115</v>
      </c>
    </row>
    <row r="19" s="190" customFormat="1" ht="15" customHeight="1" spans="1:2">
      <c r="A19" s="196" t="s">
        <v>154</v>
      </c>
      <c r="B19" s="197">
        <f>SUM(B20:B27)</f>
        <v>1971</v>
      </c>
    </row>
    <row r="20" s="190" customFormat="1" ht="15" customHeight="1" spans="1:2">
      <c r="A20" s="196" t="s">
        <v>143</v>
      </c>
      <c r="B20" s="197">
        <v>1402</v>
      </c>
    </row>
    <row r="21" s="190" customFormat="1" ht="15" customHeight="1" spans="1:2">
      <c r="A21" s="196" t="s">
        <v>144</v>
      </c>
      <c r="B21" s="197">
        <v>0</v>
      </c>
    </row>
    <row r="22" s="190" customFormat="1" ht="15" customHeight="1" spans="1:2">
      <c r="A22" s="196" t="s">
        <v>145</v>
      </c>
      <c r="B22" s="197">
        <v>0</v>
      </c>
    </row>
    <row r="23" s="190" customFormat="1" ht="15" customHeight="1" spans="1:2">
      <c r="A23" s="196" t="s">
        <v>155</v>
      </c>
      <c r="B23" s="197">
        <v>363</v>
      </c>
    </row>
    <row r="24" s="190" customFormat="1" ht="15" customHeight="1" spans="1:2">
      <c r="A24" s="196" t="s">
        <v>156</v>
      </c>
      <c r="B24" s="197">
        <v>9</v>
      </c>
    </row>
    <row r="25" s="190" customFormat="1" ht="15" customHeight="1" spans="1:2">
      <c r="A25" s="196" t="s">
        <v>157</v>
      </c>
      <c r="B25" s="197">
        <v>0</v>
      </c>
    </row>
    <row r="26" s="190" customFormat="1" ht="15" customHeight="1" spans="1:2">
      <c r="A26" s="196" t="s">
        <v>152</v>
      </c>
      <c r="B26" s="197">
        <v>0</v>
      </c>
    </row>
    <row r="27" s="190" customFormat="1" ht="15" customHeight="1" spans="1:2">
      <c r="A27" s="196" t="s">
        <v>158</v>
      </c>
      <c r="B27" s="197">
        <v>197</v>
      </c>
    </row>
    <row r="28" s="190" customFormat="1" ht="15" customHeight="1" spans="1:2">
      <c r="A28" s="196" t="s">
        <v>159</v>
      </c>
      <c r="B28" s="197">
        <f>SUM(B29:B38)</f>
        <v>7551</v>
      </c>
    </row>
    <row r="29" ht="15" customHeight="1" spans="1:3">
      <c r="A29" s="196" t="s">
        <v>143</v>
      </c>
      <c r="B29" s="197">
        <v>3826</v>
      </c>
      <c r="C29" s="190"/>
    </row>
    <row r="30" ht="15" customHeight="1" spans="1:3">
      <c r="A30" s="196" t="s">
        <v>144</v>
      </c>
      <c r="B30" s="197">
        <v>130</v>
      </c>
      <c r="C30" s="190"/>
    </row>
    <row r="31" ht="15" customHeight="1" spans="1:3">
      <c r="A31" s="196" t="s">
        <v>145</v>
      </c>
      <c r="B31" s="197">
        <v>339</v>
      </c>
      <c r="C31" s="190"/>
    </row>
    <row r="32" ht="15" customHeight="1" spans="1:3">
      <c r="A32" s="196" t="s">
        <v>160</v>
      </c>
      <c r="B32" s="197">
        <v>118</v>
      </c>
      <c r="C32" s="190"/>
    </row>
    <row r="33" ht="15" customHeight="1" spans="1:3">
      <c r="A33" s="196" t="s">
        <v>161</v>
      </c>
      <c r="B33" s="197">
        <v>0</v>
      </c>
      <c r="C33" s="190"/>
    </row>
    <row r="34" ht="15" customHeight="1" spans="1:3">
      <c r="A34" s="196" t="s">
        <v>162</v>
      </c>
      <c r="B34" s="197">
        <v>862</v>
      </c>
      <c r="C34" s="190"/>
    </row>
    <row r="35" ht="15" customHeight="1" spans="1:3">
      <c r="A35" s="196" t="s">
        <v>163</v>
      </c>
      <c r="B35" s="197">
        <v>1017</v>
      </c>
      <c r="C35" s="190"/>
    </row>
    <row r="36" ht="15" customHeight="1" spans="1:3">
      <c r="A36" s="196" t="s">
        <v>164</v>
      </c>
      <c r="B36" s="197">
        <v>0</v>
      </c>
      <c r="C36" s="190"/>
    </row>
    <row r="37" ht="15" customHeight="1" spans="1:3">
      <c r="A37" s="196" t="s">
        <v>152</v>
      </c>
      <c r="B37" s="197">
        <v>0</v>
      </c>
      <c r="C37" s="190"/>
    </row>
    <row r="38" ht="15" customHeight="1" spans="1:3">
      <c r="A38" s="196" t="s">
        <v>165</v>
      </c>
      <c r="B38" s="197">
        <v>1259</v>
      </c>
      <c r="C38" s="190"/>
    </row>
    <row r="39" ht="15" customHeight="1" spans="1:3">
      <c r="A39" s="196" t="s">
        <v>166</v>
      </c>
      <c r="B39" s="197">
        <f>SUM(B40:B49)</f>
        <v>3761</v>
      </c>
      <c r="C39" s="190"/>
    </row>
    <row r="40" ht="15" customHeight="1" spans="1:3">
      <c r="A40" s="196" t="s">
        <v>143</v>
      </c>
      <c r="B40" s="197">
        <v>2057</v>
      </c>
      <c r="C40" s="190"/>
    </row>
    <row r="41" ht="15" customHeight="1" spans="1:3">
      <c r="A41" s="196" t="s">
        <v>144</v>
      </c>
      <c r="B41" s="197">
        <v>11</v>
      </c>
      <c r="C41" s="190"/>
    </row>
    <row r="42" ht="15" customHeight="1" spans="1:3">
      <c r="A42" s="196" t="s">
        <v>145</v>
      </c>
      <c r="B42" s="197">
        <v>0</v>
      </c>
      <c r="C42" s="190"/>
    </row>
    <row r="43" ht="15" customHeight="1" spans="1:3">
      <c r="A43" s="196" t="s">
        <v>167</v>
      </c>
      <c r="B43" s="197">
        <v>0</v>
      </c>
      <c r="C43" s="190"/>
    </row>
    <row r="44" ht="15" customHeight="1" spans="1:3">
      <c r="A44" s="196" t="s">
        <v>168</v>
      </c>
      <c r="B44" s="197">
        <v>0</v>
      </c>
      <c r="C44" s="190"/>
    </row>
    <row r="45" ht="15" customHeight="1" spans="1:3">
      <c r="A45" s="196" t="s">
        <v>169</v>
      </c>
      <c r="B45" s="197">
        <v>0</v>
      </c>
      <c r="C45" s="190"/>
    </row>
    <row r="46" ht="15" customHeight="1" spans="1:3">
      <c r="A46" s="196" t="s">
        <v>170</v>
      </c>
      <c r="B46" s="197">
        <v>0</v>
      </c>
      <c r="C46" s="190"/>
    </row>
    <row r="47" ht="15" customHeight="1" spans="1:3">
      <c r="A47" s="196" t="s">
        <v>171</v>
      </c>
      <c r="B47" s="197">
        <v>19</v>
      </c>
      <c r="C47" s="190"/>
    </row>
    <row r="48" ht="15" customHeight="1" spans="1:3">
      <c r="A48" s="196" t="s">
        <v>152</v>
      </c>
      <c r="B48" s="197">
        <v>926</v>
      </c>
      <c r="C48" s="190"/>
    </row>
    <row r="49" ht="15" customHeight="1" spans="1:3">
      <c r="A49" s="196" t="s">
        <v>172</v>
      </c>
      <c r="B49" s="197">
        <v>748</v>
      </c>
      <c r="C49" s="190"/>
    </row>
    <row r="50" ht="15" customHeight="1" spans="1:3">
      <c r="A50" s="196" t="s">
        <v>173</v>
      </c>
      <c r="B50" s="197">
        <f>SUM(B51:B60)</f>
        <v>1071</v>
      </c>
      <c r="C50" s="190"/>
    </row>
    <row r="51" ht="15" customHeight="1" spans="1:3">
      <c r="A51" s="196" t="s">
        <v>143</v>
      </c>
      <c r="B51" s="197">
        <v>676</v>
      </c>
      <c r="C51" s="190"/>
    </row>
    <row r="52" ht="15" customHeight="1" spans="1:3">
      <c r="A52" s="196" t="s">
        <v>144</v>
      </c>
      <c r="B52" s="197">
        <v>28</v>
      </c>
      <c r="C52" s="190"/>
    </row>
    <row r="53" ht="15" customHeight="1" spans="1:3">
      <c r="A53" s="196" t="s">
        <v>145</v>
      </c>
      <c r="B53" s="197">
        <v>0</v>
      </c>
      <c r="C53" s="190"/>
    </row>
    <row r="54" ht="15" customHeight="1" spans="1:3">
      <c r="A54" s="196" t="s">
        <v>174</v>
      </c>
      <c r="B54" s="197">
        <v>0</v>
      </c>
      <c r="C54" s="190"/>
    </row>
    <row r="55" ht="15" customHeight="1" spans="1:3">
      <c r="A55" s="196" t="s">
        <v>175</v>
      </c>
      <c r="B55" s="197">
        <v>305</v>
      </c>
      <c r="C55" s="190"/>
    </row>
    <row r="56" ht="15" customHeight="1" spans="1:3">
      <c r="A56" s="196" t="s">
        <v>176</v>
      </c>
      <c r="B56" s="197">
        <v>0</v>
      </c>
      <c r="C56" s="190"/>
    </row>
    <row r="57" ht="15" customHeight="1" spans="1:3">
      <c r="A57" s="196" t="s">
        <v>177</v>
      </c>
      <c r="B57" s="197">
        <v>50</v>
      </c>
      <c r="C57" s="190"/>
    </row>
    <row r="58" ht="15" customHeight="1" spans="1:3">
      <c r="A58" s="196" t="s">
        <v>178</v>
      </c>
      <c r="B58" s="197">
        <v>7</v>
      </c>
      <c r="C58" s="190"/>
    </row>
    <row r="59" ht="15" customHeight="1" spans="1:3">
      <c r="A59" s="196" t="s">
        <v>152</v>
      </c>
      <c r="B59" s="197">
        <v>0</v>
      </c>
      <c r="C59" s="190"/>
    </row>
    <row r="60" ht="15" customHeight="1" spans="1:3">
      <c r="A60" s="196" t="s">
        <v>179</v>
      </c>
      <c r="B60" s="197">
        <v>5</v>
      </c>
      <c r="C60" s="190"/>
    </row>
    <row r="61" ht="15" customHeight="1" spans="1:3">
      <c r="A61" s="196" t="s">
        <v>180</v>
      </c>
      <c r="B61" s="197">
        <f>SUM(B62:B71)</f>
        <v>5268</v>
      </c>
      <c r="C61" s="190"/>
    </row>
    <row r="62" ht="15" customHeight="1" spans="1:3">
      <c r="A62" s="196" t="s">
        <v>143</v>
      </c>
      <c r="B62" s="197">
        <v>2800</v>
      </c>
      <c r="C62" s="190"/>
    </row>
    <row r="63" ht="15" customHeight="1" spans="1:3">
      <c r="A63" s="196" t="s">
        <v>144</v>
      </c>
      <c r="B63" s="197">
        <v>0</v>
      </c>
      <c r="C63" s="190"/>
    </row>
    <row r="64" ht="15" customHeight="1" spans="1:3">
      <c r="A64" s="196" t="s">
        <v>145</v>
      </c>
      <c r="B64" s="197">
        <v>0</v>
      </c>
      <c r="C64" s="190"/>
    </row>
    <row r="65" ht="15" customHeight="1" spans="1:3">
      <c r="A65" s="196" t="s">
        <v>181</v>
      </c>
      <c r="B65" s="197">
        <v>0</v>
      </c>
      <c r="C65" s="190"/>
    </row>
    <row r="66" ht="15" customHeight="1" spans="1:3">
      <c r="A66" s="196" t="s">
        <v>182</v>
      </c>
      <c r="B66" s="197">
        <v>192</v>
      </c>
      <c r="C66" s="190"/>
    </row>
    <row r="67" ht="15" customHeight="1" spans="1:3">
      <c r="A67" s="196" t="s">
        <v>183</v>
      </c>
      <c r="B67" s="197">
        <v>0</v>
      </c>
      <c r="C67" s="190"/>
    </row>
    <row r="68" ht="15" customHeight="1" spans="1:3">
      <c r="A68" s="196" t="s">
        <v>184</v>
      </c>
      <c r="B68" s="197">
        <v>378</v>
      </c>
      <c r="C68" s="190"/>
    </row>
    <row r="69" ht="15" customHeight="1" spans="1:3">
      <c r="A69" s="196" t="s">
        <v>185</v>
      </c>
      <c r="B69" s="197">
        <v>403</v>
      </c>
      <c r="C69" s="190"/>
    </row>
    <row r="70" ht="15" customHeight="1" spans="1:3">
      <c r="A70" s="196" t="s">
        <v>152</v>
      </c>
      <c r="B70" s="197">
        <v>0</v>
      </c>
      <c r="C70" s="190"/>
    </row>
    <row r="71" ht="15" customHeight="1" spans="1:3">
      <c r="A71" s="196" t="s">
        <v>186</v>
      </c>
      <c r="B71" s="197">
        <v>1495</v>
      </c>
      <c r="C71" s="190"/>
    </row>
    <row r="72" ht="15" customHeight="1" spans="1:3">
      <c r="A72" s="196" t="s">
        <v>187</v>
      </c>
      <c r="B72" s="197">
        <f>SUM(B73:B83)</f>
        <v>6945</v>
      </c>
      <c r="C72" s="190"/>
    </row>
    <row r="73" ht="15" customHeight="1" spans="1:3">
      <c r="A73" s="196" t="s">
        <v>143</v>
      </c>
      <c r="B73" s="197">
        <v>0</v>
      </c>
      <c r="C73" s="190">
        <f t="shared" ref="C73:C82" si="0">B73/65303*71933</f>
        <v>0</v>
      </c>
    </row>
    <row r="74" ht="15" customHeight="1" spans="1:3">
      <c r="A74" s="196" t="s">
        <v>144</v>
      </c>
      <c r="B74" s="197">
        <v>0</v>
      </c>
      <c r="C74" s="190">
        <f t="shared" si="0"/>
        <v>0</v>
      </c>
    </row>
    <row r="75" ht="15" customHeight="1" spans="1:3">
      <c r="A75" s="196" t="s">
        <v>145</v>
      </c>
      <c r="B75" s="197">
        <v>0</v>
      </c>
      <c r="C75" s="190">
        <f t="shared" si="0"/>
        <v>0</v>
      </c>
    </row>
    <row r="76" ht="15" customHeight="1" spans="1:3">
      <c r="A76" s="196" t="s">
        <v>188</v>
      </c>
      <c r="B76" s="197">
        <v>0</v>
      </c>
      <c r="C76" s="190">
        <f t="shared" si="0"/>
        <v>0</v>
      </c>
    </row>
    <row r="77" ht="15" customHeight="1" spans="1:3">
      <c r="A77" s="196" t="s">
        <v>189</v>
      </c>
      <c r="B77" s="197">
        <v>0</v>
      </c>
      <c r="C77" s="190">
        <f t="shared" si="0"/>
        <v>0</v>
      </c>
    </row>
    <row r="78" ht="15" customHeight="1" spans="1:3">
      <c r="A78" s="196" t="s">
        <v>190</v>
      </c>
      <c r="B78" s="197">
        <v>0</v>
      </c>
      <c r="C78" s="190">
        <f t="shared" si="0"/>
        <v>0</v>
      </c>
    </row>
    <row r="79" ht="15" customHeight="1" spans="1:3">
      <c r="A79" s="196" t="s">
        <v>191</v>
      </c>
      <c r="B79" s="197">
        <v>0</v>
      </c>
      <c r="C79" s="190">
        <f t="shared" si="0"/>
        <v>0</v>
      </c>
    </row>
    <row r="80" ht="15" customHeight="1" spans="1:3">
      <c r="A80" s="196" t="s">
        <v>192</v>
      </c>
      <c r="B80" s="197">
        <v>0</v>
      </c>
      <c r="C80" s="190">
        <f t="shared" si="0"/>
        <v>0</v>
      </c>
    </row>
    <row r="81" ht="15" customHeight="1" spans="1:3">
      <c r="A81" s="196" t="s">
        <v>184</v>
      </c>
      <c r="B81" s="197">
        <v>0</v>
      </c>
      <c r="C81" s="190">
        <f t="shared" si="0"/>
        <v>0</v>
      </c>
    </row>
    <row r="82" ht="15" customHeight="1" spans="1:3">
      <c r="A82" s="196" t="s">
        <v>152</v>
      </c>
      <c r="B82" s="197">
        <v>0</v>
      </c>
      <c r="C82" s="190">
        <f t="shared" si="0"/>
        <v>0</v>
      </c>
    </row>
    <row r="83" ht="15" customHeight="1" spans="1:3">
      <c r="A83" s="196" t="s">
        <v>193</v>
      </c>
      <c r="B83" s="197">
        <v>6945</v>
      </c>
      <c r="C83" s="190"/>
    </row>
    <row r="84" ht="15" customHeight="1" spans="1:3">
      <c r="A84" s="196" t="s">
        <v>194</v>
      </c>
      <c r="B84" s="197">
        <f>SUM(B85:B92)</f>
        <v>2453</v>
      </c>
      <c r="C84" s="190"/>
    </row>
    <row r="85" ht="15" customHeight="1" spans="1:3">
      <c r="A85" s="196" t="s">
        <v>143</v>
      </c>
      <c r="B85" s="197">
        <v>1782</v>
      </c>
      <c r="C85" s="190"/>
    </row>
    <row r="86" ht="15" customHeight="1" spans="1:3">
      <c r="A86" s="196" t="s">
        <v>144</v>
      </c>
      <c r="B86" s="197">
        <v>57</v>
      </c>
      <c r="C86" s="190"/>
    </row>
    <row r="87" ht="15" customHeight="1" spans="1:3">
      <c r="A87" s="196" t="s">
        <v>145</v>
      </c>
      <c r="B87" s="197">
        <v>0</v>
      </c>
      <c r="C87" s="190"/>
    </row>
    <row r="88" ht="15" customHeight="1" spans="1:3">
      <c r="A88" s="196" t="s">
        <v>195</v>
      </c>
      <c r="B88" s="197">
        <v>297</v>
      </c>
      <c r="C88" s="190"/>
    </row>
    <row r="89" ht="15" customHeight="1" spans="1:3">
      <c r="A89" s="196" t="s">
        <v>196</v>
      </c>
      <c r="B89" s="197">
        <v>0</v>
      </c>
      <c r="C89" s="190"/>
    </row>
    <row r="90" ht="15" customHeight="1" spans="1:3">
      <c r="A90" s="196" t="s">
        <v>184</v>
      </c>
      <c r="B90" s="197">
        <v>0</v>
      </c>
      <c r="C90" s="190"/>
    </row>
    <row r="91" ht="15" customHeight="1" spans="1:3">
      <c r="A91" s="196" t="s">
        <v>152</v>
      </c>
      <c r="B91" s="197">
        <v>252</v>
      </c>
      <c r="C91" s="190"/>
    </row>
    <row r="92" ht="15" customHeight="1" spans="1:3">
      <c r="A92" s="196" t="s">
        <v>197</v>
      </c>
      <c r="B92" s="197">
        <v>65</v>
      </c>
      <c r="C92" s="190"/>
    </row>
    <row r="93" ht="15" customHeight="1" spans="1:3">
      <c r="A93" s="196" t="s">
        <v>198</v>
      </c>
      <c r="B93" s="197">
        <v>0</v>
      </c>
      <c r="C93" s="190">
        <f t="shared" ref="C93:C105" si="1">B93/65303*71933</f>
        <v>0</v>
      </c>
    </row>
    <row r="94" ht="15" customHeight="1" spans="1:3">
      <c r="A94" s="196" t="s">
        <v>143</v>
      </c>
      <c r="B94" s="197">
        <v>0</v>
      </c>
      <c r="C94" s="190">
        <f t="shared" si="1"/>
        <v>0</v>
      </c>
    </row>
    <row r="95" ht="15" customHeight="1" spans="1:3">
      <c r="A95" s="196" t="s">
        <v>144</v>
      </c>
      <c r="B95" s="197">
        <v>0</v>
      </c>
      <c r="C95" s="190">
        <f t="shared" si="1"/>
        <v>0</v>
      </c>
    </row>
    <row r="96" ht="15" customHeight="1" spans="1:3">
      <c r="A96" s="196" t="s">
        <v>145</v>
      </c>
      <c r="B96" s="197">
        <v>0</v>
      </c>
      <c r="C96" s="190">
        <f t="shared" si="1"/>
        <v>0</v>
      </c>
    </row>
    <row r="97" ht="15" customHeight="1" spans="1:3">
      <c r="A97" s="196" t="s">
        <v>199</v>
      </c>
      <c r="B97" s="197">
        <v>0</v>
      </c>
      <c r="C97" s="190">
        <f t="shared" si="1"/>
        <v>0</v>
      </c>
    </row>
    <row r="98" ht="15" customHeight="1" spans="1:3">
      <c r="A98" s="196" t="s">
        <v>200</v>
      </c>
      <c r="B98" s="197">
        <v>0</v>
      </c>
      <c r="C98" s="190">
        <f t="shared" si="1"/>
        <v>0</v>
      </c>
    </row>
    <row r="99" ht="15" customHeight="1" spans="1:3">
      <c r="A99" s="196" t="s">
        <v>184</v>
      </c>
      <c r="B99" s="197">
        <v>0</v>
      </c>
      <c r="C99" s="190">
        <f t="shared" si="1"/>
        <v>0</v>
      </c>
    </row>
    <row r="100" ht="15" customHeight="1" spans="1:3">
      <c r="A100" s="196" t="s">
        <v>201</v>
      </c>
      <c r="B100" s="197">
        <v>0</v>
      </c>
      <c r="C100" s="190">
        <f t="shared" si="1"/>
        <v>0</v>
      </c>
    </row>
    <row r="101" ht="15" customHeight="1" spans="1:3">
      <c r="A101" s="196" t="s">
        <v>202</v>
      </c>
      <c r="B101" s="197">
        <v>0</v>
      </c>
      <c r="C101" s="190">
        <f t="shared" si="1"/>
        <v>0</v>
      </c>
    </row>
    <row r="102" ht="15" customHeight="1" spans="1:3">
      <c r="A102" s="196" t="s">
        <v>203</v>
      </c>
      <c r="B102" s="197">
        <v>0</v>
      </c>
      <c r="C102" s="190">
        <f t="shared" si="1"/>
        <v>0</v>
      </c>
    </row>
    <row r="103" ht="15" customHeight="1" spans="1:3">
      <c r="A103" s="196" t="s">
        <v>204</v>
      </c>
      <c r="B103" s="197">
        <v>0</v>
      </c>
      <c r="C103" s="190">
        <f t="shared" si="1"/>
        <v>0</v>
      </c>
    </row>
    <row r="104" ht="15" customHeight="1" spans="1:3">
      <c r="A104" s="196" t="s">
        <v>152</v>
      </c>
      <c r="B104" s="197">
        <v>0</v>
      </c>
      <c r="C104" s="190">
        <f t="shared" si="1"/>
        <v>0</v>
      </c>
    </row>
    <row r="105" ht="15" customHeight="1" spans="1:3">
      <c r="A105" s="196" t="s">
        <v>205</v>
      </c>
      <c r="B105" s="197">
        <v>0</v>
      </c>
      <c r="C105" s="190">
        <f t="shared" si="1"/>
        <v>0</v>
      </c>
    </row>
    <row r="106" ht="15" customHeight="1" spans="1:3">
      <c r="A106" s="196" t="s">
        <v>206</v>
      </c>
      <c r="B106" s="197">
        <f>SUM(B107:B115)</f>
        <v>958</v>
      </c>
      <c r="C106" s="190"/>
    </row>
    <row r="107" ht="15" customHeight="1" spans="1:3">
      <c r="A107" s="196" t="s">
        <v>143</v>
      </c>
      <c r="B107" s="197">
        <v>428</v>
      </c>
      <c r="C107" s="190"/>
    </row>
    <row r="108" ht="15" customHeight="1" spans="1:3">
      <c r="A108" s="196" t="s">
        <v>144</v>
      </c>
      <c r="B108" s="197">
        <v>0</v>
      </c>
      <c r="C108" s="190"/>
    </row>
    <row r="109" ht="15" customHeight="1" spans="1:3">
      <c r="A109" s="196" t="s">
        <v>145</v>
      </c>
      <c r="B109" s="197">
        <v>0</v>
      </c>
      <c r="C109" s="190"/>
    </row>
    <row r="110" ht="15" customHeight="1" spans="1:3">
      <c r="A110" s="196" t="s">
        <v>207</v>
      </c>
      <c r="B110" s="197">
        <v>0</v>
      </c>
      <c r="C110" s="190"/>
    </row>
    <row r="111" ht="15" customHeight="1" spans="1:3">
      <c r="A111" s="196" t="s">
        <v>208</v>
      </c>
      <c r="B111" s="197">
        <v>0</v>
      </c>
      <c r="C111" s="190"/>
    </row>
    <row r="112" ht="15" customHeight="1" spans="1:3">
      <c r="A112" s="196" t="s">
        <v>209</v>
      </c>
      <c r="B112" s="197">
        <v>0</v>
      </c>
      <c r="C112" s="190"/>
    </row>
    <row r="113" ht="15" customHeight="1" spans="1:3">
      <c r="A113" s="196" t="s">
        <v>210</v>
      </c>
      <c r="B113" s="197">
        <v>493</v>
      </c>
      <c r="C113" s="190"/>
    </row>
    <row r="114" ht="15" customHeight="1" spans="1:3">
      <c r="A114" s="196" t="s">
        <v>152</v>
      </c>
      <c r="B114" s="197">
        <v>0</v>
      </c>
      <c r="C114" s="190"/>
    </row>
    <row r="115" ht="15" customHeight="1" spans="1:3">
      <c r="A115" s="196" t="s">
        <v>211</v>
      </c>
      <c r="B115" s="197">
        <v>37</v>
      </c>
      <c r="C115" s="190"/>
    </row>
    <row r="116" ht="15" customHeight="1" spans="1:3">
      <c r="A116" s="196" t="s">
        <v>212</v>
      </c>
      <c r="B116" s="197">
        <f>SUM(B117:B124)</f>
        <v>7702</v>
      </c>
      <c r="C116" s="190"/>
    </row>
    <row r="117" ht="15" customHeight="1" spans="1:3">
      <c r="A117" s="196" t="s">
        <v>143</v>
      </c>
      <c r="B117" s="197">
        <v>7151</v>
      </c>
      <c r="C117" s="190"/>
    </row>
    <row r="118" ht="15" customHeight="1" spans="1:3">
      <c r="A118" s="196" t="s">
        <v>144</v>
      </c>
      <c r="B118" s="197">
        <v>551</v>
      </c>
      <c r="C118" s="190"/>
    </row>
    <row r="119" ht="15" customHeight="1" spans="1:3">
      <c r="A119" s="196" t="s">
        <v>145</v>
      </c>
      <c r="B119" s="197">
        <v>0</v>
      </c>
      <c r="C119" s="190"/>
    </row>
    <row r="120" ht="15" customHeight="1" spans="1:3">
      <c r="A120" s="196" t="s">
        <v>213</v>
      </c>
      <c r="B120" s="197">
        <v>0</v>
      </c>
      <c r="C120" s="190">
        <f>B120/65303*71933</f>
        <v>0</v>
      </c>
    </row>
    <row r="121" ht="15" customHeight="1" spans="1:3">
      <c r="A121" s="196" t="s">
        <v>214</v>
      </c>
      <c r="B121" s="197">
        <v>0</v>
      </c>
      <c r="C121" s="190">
        <f>B121/65303*71933</f>
        <v>0</v>
      </c>
    </row>
    <row r="122" ht="15" customHeight="1" spans="1:3">
      <c r="A122" s="196" t="s">
        <v>215</v>
      </c>
      <c r="B122" s="197">
        <v>0</v>
      </c>
      <c r="C122" s="190">
        <f>B122/65303*71933</f>
        <v>0</v>
      </c>
    </row>
    <row r="123" ht="15" customHeight="1" spans="1:3">
      <c r="A123" s="196" t="s">
        <v>152</v>
      </c>
      <c r="B123" s="197">
        <v>0</v>
      </c>
      <c r="C123" s="190">
        <f>B123/65303*71933</f>
        <v>0</v>
      </c>
    </row>
    <row r="124" ht="15" customHeight="1" spans="1:3">
      <c r="A124" s="196" t="s">
        <v>216</v>
      </c>
      <c r="B124" s="197">
        <v>0</v>
      </c>
      <c r="C124" s="190">
        <f>B124/65303*71933</f>
        <v>0</v>
      </c>
    </row>
    <row r="125" ht="15" customHeight="1" spans="1:3">
      <c r="A125" s="196" t="s">
        <v>217</v>
      </c>
      <c r="B125" s="197">
        <f>SUM(B126:B135)</f>
        <v>2504</v>
      </c>
      <c r="C125" s="190"/>
    </row>
    <row r="126" ht="15" customHeight="1" spans="1:3">
      <c r="A126" s="196" t="s">
        <v>143</v>
      </c>
      <c r="B126" s="197">
        <v>954</v>
      </c>
      <c r="C126" s="190"/>
    </row>
    <row r="127" ht="15" customHeight="1" spans="1:3">
      <c r="A127" s="196" t="s">
        <v>144</v>
      </c>
      <c r="B127" s="197">
        <v>207</v>
      </c>
      <c r="C127" s="190"/>
    </row>
    <row r="128" ht="15" customHeight="1" spans="1:3">
      <c r="A128" s="196" t="s">
        <v>145</v>
      </c>
      <c r="B128" s="197">
        <v>0</v>
      </c>
      <c r="C128" s="190"/>
    </row>
    <row r="129" ht="15" customHeight="1" spans="1:3">
      <c r="A129" s="196" t="s">
        <v>218</v>
      </c>
      <c r="B129" s="197">
        <v>0</v>
      </c>
      <c r="C129" s="190"/>
    </row>
    <row r="130" ht="15" customHeight="1" spans="1:3">
      <c r="A130" s="196" t="s">
        <v>219</v>
      </c>
      <c r="B130" s="197">
        <v>0</v>
      </c>
      <c r="C130" s="190"/>
    </row>
    <row r="131" ht="15" customHeight="1" spans="1:3">
      <c r="A131" s="196" t="s">
        <v>220</v>
      </c>
      <c r="B131" s="197">
        <v>0</v>
      </c>
      <c r="C131" s="190"/>
    </row>
    <row r="132" ht="15" customHeight="1" spans="1:3">
      <c r="A132" s="196" t="s">
        <v>221</v>
      </c>
      <c r="B132" s="197">
        <v>0</v>
      </c>
      <c r="C132" s="190"/>
    </row>
    <row r="133" ht="15" customHeight="1" spans="1:3">
      <c r="A133" s="196" t="s">
        <v>222</v>
      </c>
      <c r="B133" s="197">
        <v>369</v>
      </c>
      <c r="C133" s="190"/>
    </row>
    <row r="134" ht="15" customHeight="1" spans="1:3">
      <c r="A134" s="196" t="s">
        <v>152</v>
      </c>
      <c r="B134" s="197">
        <v>28</v>
      </c>
      <c r="C134" s="190"/>
    </row>
    <row r="135" ht="15" customHeight="1" spans="1:3">
      <c r="A135" s="196" t="s">
        <v>223</v>
      </c>
      <c r="B135" s="197">
        <v>946</v>
      </c>
      <c r="C135" s="190"/>
    </row>
    <row r="136" ht="15" customHeight="1" spans="1:3">
      <c r="A136" s="196" t="s">
        <v>224</v>
      </c>
      <c r="B136" s="197">
        <f>SUM(B137:B149)</f>
        <v>108</v>
      </c>
      <c r="C136" s="190"/>
    </row>
    <row r="137" ht="15" customHeight="1" spans="1:3">
      <c r="A137" s="196" t="s">
        <v>143</v>
      </c>
      <c r="B137" s="197">
        <v>0</v>
      </c>
      <c r="C137" s="190"/>
    </row>
    <row r="138" ht="15" customHeight="1" spans="1:3">
      <c r="A138" s="196" t="s">
        <v>144</v>
      </c>
      <c r="B138" s="197">
        <v>0</v>
      </c>
      <c r="C138" s="190"/>
    </row>
    <row r="139" ht="15" customHeight="1" spans="1:3">
      <c r="A139" s="198" t="s">
        <v>145</v>
      </c>
      <c r="B139" s="199">
        <v>0</v>
      </c>
      <c r="C139" s="190"/>
    </row>
    <row r="140" ht="15" customHeight="1" spans="1:3">
      <c r="A140" s="196" t="s">
        <v>225</v>
      </c>
      <c r="B140" s="197">
        <v>0</v>
      </c>
      <c r="C140" s="190"/>
    </row>
    <row r="141" ht="15" customHeight="1" spans="1:3">
      <c r="A141" s="196" t="s">
        <v>226</v>
      </c>
      <c r="B141" s="197">
        <v>64</v>
      </c>
      <c r="C141" s="190"/>
    </row>
    <row r="142" ht="15" customHeight="1" spans="1:3">
      <c r="A142" s="196" t="s">
        <v>227</v>
      </c>
      <c r="B142" s="197">
        <v>0</v>
      </c>
      <c r="C142" s="190"/>
    </row>
    <row r="143" ht="15" customHeight="1" spans="1:3">
      <c r="A143" s="196" t="s">
        <v>228</v>
      </c>
      <c r="B143" s="197">
        <v>0</v>
      </c>
      <c r="C143" s="190"/>
    </row>
    <row r="144" ht="15" customHeight="1" spans="1:3">
      <c r="A144" s="196" t="s">
        <v>229</v>
      </c>
      <c r="B144" s="197">
        <v>0</v>
      </c>
      <c r="C144" s="190"/>
    </row>
    <row r="145" ht="15" customHeight="1" spans="1:3">
      <c r="A145" s="196" t="s">
        <v>230</v>
      </c>
      <c r="B145" s="197">
        <v>0</v>
      </c>
      <c r="C145" s="190"/>
    </row>
    <row r="146" ht="15" customHeight="1" spans="1:3">
      <c r="A146" s="196" t="s">
        <v>231</v>
      </c>
      <c r="B146" s="197">
        <v>0</v>
      </c>
      <c r="C146" s="190"/>
    </row>
    <row r="147" ht="15" customHeight="1" spans="1:3">
      <c r="A147" s="196" t="s">
        <v>232</v>
      </c>
      <c r="B147" s="197">
        <v>0</v>
      </c>
      <c r="C147" s="190"/>
    </row>
    <row r="148" ht="15" customHeight="1" spans="1:3">
      <c r="A148" s="196" t="s">
        <v>152</v>
      </c>
      <c r="B148" s="197">
        <v>0</v>
      </c>
      <c r="C148" s="190"/>
    </row>
    <row r="149" ht="15" customHeight="1" spans="1:3">
      <c r="A149" s="196" t="s">
        <v>233</v>
      </c>
      <c r="B149" s="197">
        <v>44</v>
      </c>
      <c r="C149" s="190"/>
    </row>
    <row r="150" ht="15" customHeight="1" spans="1:3">
      <c r="A150" s="196" t="s">
        <v>234</v>
      </c>
      <c r="B150" s="197">
        <f>SUM(B151:B156)</f>
        <v>545</v>
      </c>
      <c r="C150" s="190"/>
    </row>
    <row r="151" ht="15" customHeight="1" spans="1:3">
      <c r="A151" s="196" t="s">
        <v>143</v>
      </c>
      <c r="B151" s="197">
        <v>438</v>
      </c>
      <c r="C151" s="190"/>
    </row>
    <row r="152" ht="15" customHeight="1" spans="1:3">
      <c r="A152" s="196" t="s">
        <v>144</v>
      </c>
      <c r="B152" s="197">
        <v>6</v>
      </c>
      <c r="C152" s="190"/>
    </row>
    <row r="153" ht="15" customHeight="1" spans="1:3">
      <c r="A153" s="196" t="s">
        <v>145</v>
      </c>
      <c r="B153" s="197">
        <v>0</v>
      </c>
      <c r="C153" s="190"/>
    </row>
    <row r="154" ht="15" customHeight="1" spans="1:3">
      <c r="A154" s="196" t="s">
        <v>235</v>
      </c>
      <c r="B154" s="197">
        <v>68</v>
      </c>
      <c r="C154" s="190"/>
    </row>
    <row r="155" ht="15" customHeight="1" spans="1:3">
      <c r="A155" s="196" t="s">
        <v>152</v>
      </c>
      <c r="B155" s="197">
        <v>0</v>
      </c>
      <c r="C155" s="190"/>
    </row>
    <row r="156" ht="15" customHeight="1" spans="1:3">
      <c r="A156" s="196" t="s">
        <v>236</v>
      </c>
      <c r="B156" s="197">
        <v>33</v>
      </c>
      <c r="C156" s="190"/>
    </row>
    <row r="157" ht="15" customHeight="1" spans="1:3">
      <c r="A157" s="196" t="s">
        <v>237</v>
      </c>
      <c r="B157" s="197">
        <f>SUM(B158:B164)</f>
        <v>224</v>
      </c>
      <c r="C157" s="190"/>
    </row>
    <row r="158" ht="15" customHeight="1" spans="1:3">
      <c r="A158" s="196" t="s">
        <v>143</v>
      </c>
      <c r="B158" s="197">
        <v>83</v>
      </c>
      <c r="C158" s="190"/>
    </row>
    <row r="159" ht="15" customHeight="1" spans="1:3">
      <c r="A159" s="196" t="s">
        <v>144</v>
      </c>
      <c r="B159" s="197">
        <v>0</v>
      </c>
      <c r="C159" s="190"/>
    </row>
    <row r="160" ht="15" customHeight="1" spans="1:3">
      <c r="A160" s="196" t="s">
        <v>145</v>
      </c>
      <c r="B160" s="197">
        <v>0</v>
      </c>
      <c r="C160" s="190"/>
    </row>
    <row r="161" ht="15" customHeight="1" spans="1:3">
      <c r="A161" s="196" t="s">
        <v>238</v>
      </c>
      <c r="B161" s="197">
        <v>0</v>
      </c>
      <c r="C161" s="190"/>
    </row>
    <row r="162" ht="15" customHeight="1" spans="1:3">
      <c r="A162" s="196" t="s">
        <v>239</v>
      </c>
      <c r="B162" s="197">
        <v>102</v>
      </c>
      <c r="C162" s="190"/>
    </row>
    <row r="163" ht="15" customHeight="1" spans="1:3">
      <c r="A163" s="196" t="s">
        <v>152</v>
      </c>
      <c r="B163" s="197">
        <v>28</v>
      </c>
      <c r="C163" s="190"/>
    </row>
    <row r="164" ht="15" customHeight="1" spans="1:3">
      <c r="A164" s="196" t="s">
        <v>240</v>
      </c>
      <c r="B164" s="197">
        <v>11</v>
      </c>
      <c r="C164" s="190"/>
    </row>
    <row r="165" ht="15" customHeight="1" spans="1:3">
      <c r="A165" s="196" t="s">
        <v>241</v>
      </c>
      <c r="B165" s="197">
        <f>SUM(B166:B170)</f>
        <v>407</v>
      </c>
      <c r="C165" s="190"/>
    </row>
    <row r="166" ht="15" customHeight="1" spans="1:3">
      <c r="A166" s="196" t="s">
        <v>143</v>
      </c>
      <c r="B166" s="197">
        <v>305</v>
      </c>
      <c r="C166" s="190"/>
    </row>
    <row r="167" ht="15" customHeight="1" spans="1:3">
      <c r="A167" s="196" t="s">
        <v>144</v>
      </c>
      <c r="B167" s="197">
        <v>0</v>
      </c>
      <c r="C167" s="190"/>
    </row>
    <row r="168" ht="15" customHeight="1" spans="1:3">
      <c r="A168" s="196" t="s">
        <v>145</v>
      </c>
      <c r="B168" s="197">
        <v>0</v>
      </c>
      <c r="C168" s="190"/>
    </row>
    <row r="169" ht="15" customHeight="1" spans="1:3">
      <c r="A169" s="196" t="s">
        <v>242</v>
      </c>
      <c r="B169" s="197">
        <v>48</v>
      </c>
      <c r="C169" s="190"/>
    </row>
    <row r="170" ht="15" customHeight="1" spans="1:3">
      <c r="A170" s="196" t="s">
        <v>243</v>
      </c>
      <c r="B170" s="197">
        <v>54</v>
      </c>
      <c r="C170" s="190"/>
    </row>
    <row r="171" ht="15" customHeight="1" spans="1:3">
      <c r="A171" s="196" t="s">
        <v>244</v>
      </c>
      <c r="B171" s="197">
        <f>SUM(B172:B177)</f>
        <v>852</v>
      </c>
      <c r="C171" s="190"/>
    </row>
    <row r="172" ht="15" customHeight="1" spans="1:3">
      <c r="A172" s="196" t="s">
        <v>143</v>
      </c>
      <c r="B172" s="197">
        <v>746</v>
      </c>
      <c r="C172" s="190"/>
    </row>
    <row r="173" ht="15" customHeight="1" spans="1:3">
      <c r="A173" s="196" t="s">
        <v>144</v>
      </c>
      <c r="B173" s="197">
        <v>33</v>
      </c>
      <c r="C173" s="190"/>
    </row>
    <row r="174" ht="15" customHeight="1" spans="1:3">
      <c r="A174" s="196" t="s">
        <v>145</v>
      </c>
      <c r="B174" s="197">
        <v>0</v>
      </c>
      <c r="C174" s="190"/>
    </row>
    <row r="175" ht="15" customHeight="1" spans="1:3">
      <c r="A175" s="196" t="s">
        <v>157</v>
      </c>
      <c r="B175" s="197">
        <v>0</v>
      </c>
      <c r="C175" s="190"/>
    </row>
    <row r="176" ht="15" customHeight="1" spans="1:3">
      <c r="A176" s="196" t="s">
        <v>152</v>
      </c>
      <c r="B176" s="197">
        <v>0</v>
      </c>
      <c r="C176" s="190"/>
    </row>
    <row r="177" ht="15" customHeight="1" spans="1:3">
      <c r="A177" s="196" t="s">
        <v>245</v>
      </c>
      <c r="B177" s="197">
        <v>73</v>
      </c>
      <c r="C177" s="190"/>
    </row>
    <row r="178" ht="15" customHeight="1" spans="1:3">
      <c r="A178" s="196" t="s">
        <v>246</v>
      </c>
      <c r="B178" s="197">
        <f>SUM(B179:B184)</f>
        <v>2880</v>
      </c>
      <c r="C178" s="190"/>
    </row>
    <row r="179" ht="15" customHeight="1" spans="1:3">
      <c r="A179" s="196" t="s">
        <v>143</v>
      </c>
      <c r="B179" s="197">
        <v>948</v>
      </c>
      <c r="C179" s="190"/>
    </row>
    <row r="180" ht="15" customHeight="1" spans="1:3">
      <c r="A180" s="196" t="s">
        <v>144</v>
      </c>
      <c r="B180" s="197">
        <v>20</v>
      </c>
      <c r="C180" s="190"/>
    </row>
    <row r="181" ht="15" customHeight="1" spans="1:3">
      <c r="A181" s="196" t="s">
        <v>145</v>
      </c>
      <c r="B181" s="197">
        <v>3</v>
      </c>
      <c r="C181" s="190"/>
    </row>
    <row r="182" ht="15" customHeight="1" spans="1:3">
      <c r="A182" s="196" t="s">
        <v>247</v>
      </c>
      <c r="B182" s="197">
        <v>530</v>
      </c>
      <c r="C182" s="190"/>
    </row>
    <row r="183" ht="15" customHeight="1" spans="1:3">
      <c r="A183" s="196" t="s">
        <v>152</v>
      </c>
      <c r="B183" s="197">
        <v>3</v>
      </c>
      <c r="C183" s="190"/>
    </row>
    <row r="184" ht="15" customHeight="1" spans="1:3">
      <c r="A184" s="196" t="s">
        <v>248</v>
      </c>
      <c r="B184" s="197">
        <v>1376</v>
      </c>
      <c r="C184" s="190"/>
    </row>
    <row r="185" ht="15" customHeight="1" spans="1:3">
      <c r="A185" s="196" t="s">
        <v>249</v>
      </c>
      <c r="B185" s="197">
        <f>SUM(B186:B191)</f>
        <v>7770</v>
      </c>
      <c r="C185" s="190"/>
    </row>
    <row r="186" ht="15" customHeight="1" spans="1:3">
      <c r="A186" s="196" t="s">
        <v>143</v>
      </c>
      <c r="B186" s="197">
        <v>5889</v>
      </c>
      <c r="C186" s="190"/>
    </row>
    <row r="187" ht="15" customHeight="1" spans="1:3">
      <c r="A187" s="196" t="s">
        <v>144</v>
      </c>
      <c r="B187" s="197">
        <v>247</v>
      </c>
      <c r="C187" s="190"/>
    </row>
    <row r="188" ht="15" customHeight="1" spans="1:3">
      <c r="A188" s="196" t="s">
        <v>145</v>
      </c>
      <c r="B188" s="197">
        <v>211</v>
      </c>
      <c r="C188" s="190"/>
    </row>
    <row r="189" ht="15" customHeight="1" spans="1:3">
      <c r="A189" s="196" t="s">
        <v>250</v>
      </c>
      <c r="B189" s="197">
        <v>239</v>
      </c>
      <c r="C189" s="190"/>
    </row>
    <row r="190" ht="15" customHeight="1" spans="1:3">
      <c r="A190" s="196" t="s">
        <v>152</v>
      </c>
      <c r="B190" s="197">
        <v>0</v>
      </c>
      <c r="C190" s="190"/>
    </row>
    <row r="191" ht="15" customHeight="1" spans="1:3">
      <c r="A191" s="196" t="s">
        <v>251</v>
      </c>
      <c r="B191" s="197">
        <v>1184</v>
      </c>
      <c r="C191" s="190"/>
    </row>
    <row r="192" ht="15" customHeight="1" spans="1:3">
      <c r="A192" s="196" t="s">
        <v>252</v>
      </c>
      <c r="B192" s="197">
        <f>SUM(B193:B198)</f>
        <v>1965</v>
      </c>
      <c r="C192" s="190"/>
    </row>
    <row r="193" ht="15" customHeight="1" spans="1:3">
      <c r="A193" s="196" t="s">
        <v>143</v>
      </c>
      <c r="B193" s="197">
        <v>1380</v>
      </c>
      <c r="C193" s="190"/>
    </row>
    <row r="194" ht="15" customHeight="1" spans="1:3">
      <c r="A194" s="196" t="s">
        <v>144</v>
      </c>
      <c r="B194" s="197">
        <v>35</v>
      </c>
      <c r="C194" s="190"/>
    </row>
    <row r="195" ht="15" customHeight="1" spans="1:3">
      <c r="A195" s="196" t="s">
        <v>145</v>
      </c>
      <c r="B195" s="197">
        <v>0</v>
      </c>
      <c r="C195" s="190"/>
    </row>
    <row r="196" ht="15" customHeight="1" spans="1:3">
      <c r="A196" s="196" t="s">
        <v>253</v>
      </c>
      <c r="B196" s="197">
        <v>332</v>
      </c>
      <c r="C196" s="190"/>
    </row>
    <row r="197" ht="15" customHeight="1" spans="1:3">
      <c r="A197" s="196" t="s">
        <v>152</v>
      </c>
      <c r="B197" s="197">
        <v>0</v>
      </c>
      <c r="C197" s="190"/>
    </row>
    <row r="198" ht="15" customHeight="1" spans="1:3">
      <c r="A198" s="196" t="s">
        <v>254</v>
      </c>
      <c r="B198" s="197">
        <v>218</v>
      </c>
      <c r="C198" s="190"/>
    </row>
    <row r="199" ht="15" customHeight="1" spans="1:3">
      <c r="A199" s="196" t="s">
        <v>255</v>
      </c>
      <c r="B199" s="197">
        <f>SUM(B200:B204)</f>
        <v>2778</v>
      </c>
      <c r="C199" s="190"/>
    </row>
    <row r="200" ht="15" customHeight="1" spans="1:3">
      <c r="A200" s="196" t="s">
        <v>143</v>
      </c>
      <c r="B200" s="197">
        <v>1028</v>
      </c>
      <c r="C200" s="190"/>
    </row>
    <row r="201" ht="15" customHeight="1" spans="1:3">
      <c r="A201" s="196" t="s">
        <v>144</v>
      </c>
      <c r="B201" s="197">
        <v>24</v>
      </c>
      <c r="C201" s="190"/>
    </row>
    <row r="202" ht="15" customHeight="1" spans="1:3">
      <c r="A202" s="196" t="s">
        <v>145</v>
      </c>
      <c r="B202" s="197">
        <v>0</v>
      </c>
      <c r="C202" s="190"/>
    </row>
    <row r="203" ht="15" customHeight="1" spans="1:3">
      <c r="A203" s="196" t="s">
        <v>152</v>
      </c>
      <c r="B203" s="197">
        <v>0</v>
      </c>
      <c r="C203" s="190"/>
    </row>
    <row r="204" ht="15" customHeight="1" spans="1:3">
      <c r="A204" s="196" t="s">
        <v>256</v>
      </c>
      <c r="B204" s="197">
        <v>1726</v>
      </c>
      <c r="C204" s="190"/>
    </row>
    <row r="205" ht="15" customHeight="1" spans="1:3">
      <c r="A205" s="196" t="s">
        <v>257</v>
      </c>
      <c r="B205" s="197">
        <f>SUM(B206:B212)</f>
        <v>622</v>
      </c>
      <c r="C205" s="190"/>
    </row>
    <row r="206" ht="15" customHeight="1" spans="1:3">
      <c r="A206" s="196" t="s">
        <v>143</v>
      </c>
      <c r="B206" s="197">
        <v>483</v>
      </c>
      <c r="C206" s="190"/>
    </row>
    <row r="207" ht="15" customHeight="1" spans="1:3">
      <c r="A207" s="196" t="s">
        <v>144</v>
      </c>
      <c r="B207" s="197">
        <v>0</v>
      </c>
      <c r="C207" s="190"/>
    </row>
    <row r="208" ht="15" customHeight="1" spans="1:3">
      <c r="A208" s="196" t="s">
        <v>145</v>
      </c>
      <c r="B208" s="197">
        <v>0</v>
      </c>
      <c r="C208" s="190"/>
    </row>
    <row r="209" ht="15" customHeight="1" spans="1:3">
      <c r="A209" s="196" t="s">
        <v>258</v>
      </c>
      <c r="B209" s="197">
        <v>53</v>
      </c>
      <c r="C209" s="190"/>
    </row>
    <row r="210" ht="15" customHeight="1" spans="1:3">
      <c r="A210" s="196" t="s">
        <v>259</v>
      </c>
      <c r="B210" s="197"/>
      <c r="C210" s="190"/>
    </row>
    <row r="211" ht="15" customHeight="1" spans="1:3">
      <c r="A211" s="196" t="s">
        <v>152</v>
      </c>
      <c r="B211" s="197">
        <v>0</v>
      </c>
      <c r="C211" s="190"/>
    </row>
    <row r="212" ht="15" customHeight="1" spans="1:3">
      <c r="A212" s="196" t="s">
        <v>260</v>
      </c>
      <c r="B212" s="197">
        <v>86</v>
      </c>
      <c r="C212" s="190"/>
    </row>
    <row r="213" ht="15" customHeight="1" spans="1:3">
      <c r="A213" s="196" t="s">
        <v>261</v>
      </c>
      <c r="B213" s="197">
        <v>0</v>
      </c>
      <c r="C213" s="190">
        <f t="shared" ref="C213:C218" si="2">B213/65303*71933</f>
        <v>0</v>
      </c>
    </row>
    <row r="214" ht="15" customHeight="1" spans="1:3">
      <c r="A214" s="196" t="s">
        <v>143</v>
      </c>
      <c r="B214" s="197">
        <v>0</v>
      </c>
      <c r="C214" s="190">
        <f t="shared" si="2"/>
        <v>0</v>
      </c>
    </row>
    <row r="215" ht="15" customHeight="1" spans="1:3">
      <c r="A215" s="196" t="s">
        <v>144</v>
      </c>
      <c r="B215" s="197">
        <v>0</v>
      </c>
      <c r="C215" s="190">
        <f t="shared" si="2"/>
        <v>0</v>
      </c>
    </row>
    <row r="216" ht="15" customHeight="1" spans="1:3">
      <c r="A216" s="196" t="s">
        <v>145</v>
      </c>
      <c r="B216" s="197">
        <v>0</v>
      </c>
      <c r="C216" s="190">
        <f t="shared" si="2"/>
        <v>0</v>
      </c>
    </row>
    <row r="217" ht="15" customHeight="1" spans="1:3">
      <c r="A217" s="196" t="s">
        <v>152</v>
      </c>
      <c r="B217" s="197">
        <v>0</v>
      </c>
      <c r="C217" s="190">
        <f t="shared" si="2"/>
        <v>0</v>
      </c>
    </row>
    <row r="218" ht="15" customHeight="1" spans="1:3">
      <c r="A218" s="196" t="s">
        <v>262</v>
      </c>
      <c r="B218" s="197">
        <v>0</v>
      </c>
      <c r="C218" s="190">
        <f t="shared" si="2"/>
        <v>0</v>
      </c>
    </row>
    <row r="219" ht="15" customHeight="1" spans="1:3">
      <c r="A219" s="196" t="s">
        <v>263</v>
      </c>
      <c r="B219" s="197">
        <f>SUM(B220:B224)</f>
        <v>558</v>
      </c>
      <c r="C219" s="190"/>
    </row>
    <row r="220" ht="15" customHeight="1" spans="1:3">
      <c r="A220" s="196" t="s">
        <v>143</v>
      </c>
      <c r="B220" s="197">
        <v>535</v>
      </c>
      <c r="C220" s="190"/>
    </row>
    <row r="221" ht="15" customHeight="1" spans="1:3">
      <c r="A221" s="196" t="s">
        <v>144</v>
      </c>
      <c r="B221" s="197">
        <v>0</v>
      </c>
      <c r="C221" s="190"/>
    </row>
    <row r="222" ht="15" customHeight="1" spans="1:3">
      <c r="A222" s="196" t="s">
        <v>145</v>
      </c>
      <c r="B222" s="197">
        <v>0</v>
      </c>
      <c r="C222" s="190"/>
    </row>
    <row r="223" ht="15" customHeight="1" spans="1:3">
      <c r="A223" s="196" t="s">
        <v>152</v>
      </c>
      <c r="B223" s="197">
        <v>0</v>
      </c>
      <c r="C223" s="190"/>
    </row>
    <row r="224" ht="15" customHeight="1" spans="1:3">
      <c r="A224" s="196" t="s">
        <v>264</v>
      </c>
      <c r="B224" s="197">
        <v>23</v>
      </c>
      <c r="C224" s="190"/>
    </row>
    <row r="225" ht="15" customHeight="1" spans="1:3">
      <c r="A225" s="196" t="s">
        <v>265</v>
      </c>
      <c r="B225" s="197">
        <f>SUM(B226:B230)</f>
        <v>355</v>
      </c>
      <c r="C225" s="190"/>
    </row>
    <row r="226" ht="15" customHeight="1" spans="1:3">
      <c r="A226" s="196" t="s">
        <v>143</v>
      </c>
      <c r="B226" s="197">
        <v>289</v>
      </c>
      <c r="C226" s="190"/>
    </row>
    <row r="227" ht="15" customHeight="1" spans="1:3">
      <c r="A227" s="196" t="s">
        <v>144</v>
      </c>
      <c r="B227" s="197">
        <v>0</v>
      </c>
      <c r="C227" s="190"/>
    </row>
    <row r="228" ht="15" customHeight="1" spans="1:3">
      <c r="A228" s="196" t="s">
        <v>145</v>
      </c>
      <c r="B228" s="197">
        <v>0</v>
      </c>
      <c r="C228" s="190"/>
    </row>
    <row r="229" ht="15" customHeight="1" spans="1:3">
      <c r="A229" s="196" t="s">
        <v>152</v>
      </c>
      <c r="B229" s="197">
        <v>0</v>
      </c>
      <c r="C229" s="190"/>
    </row>
    <row r="230" ht="15" customHeight="1" spans="1:3">
      <c r="A230" s="196" t="s">
        <v>266</v>
      </c>
      <c r="B230" s="197">
        <v>66</v>
      </c>
      <c r="C230" s="190"/>
    </row>
    <row r="231" ht="15" customHeight="1" spans="1:3">
      <c r="A231" s="196" t="s">
        <v>267</v>
      </c>
      <c r="B231" s="197">
        <f>SUM(B232:B247)</f>
        <v>9026</v>
      </c>
      <c r="C231" s="190"/>
    </row>
    <row r="232" ht="15" customHeight="1" spans="1:3">
      <c r="A232" s="196" t="s">
        <v>143</v>
      </c>
      <c r="B232" s="197">
        <v>6059</v>
      </c>
      <c r="C232" s="190"/>
    </row>
    <row r="233" ht="15" customHeight="1" spans="1:3">
      <c r="A233" s="196" t="s">
        <v>144</v>
      </c>
      <c r="B233" s="197">
        <v>132</v>
      </c>
      <c r="C233" s="190"/>
    </row>
    <row r="234" ht="15" customHeight="1" spans="1:3">
      <c r="A234" s="196" t="s">
        <v>145</v>
      </c>
      <c r="B234" s="197">
        <v>0</v>
      </c>
      <c r="C234" s="190"/>
    </row>
    <row r="235" ht="15" customHeight="1" spans="1:3">
      <c r="A235" s="196" t="s">
        <v>268</v>
      </c>
      <c r="B235" s="197">
        <v>779</v>
      </c>
      <c r="C235" s="190"/>
    </row>
    <row r="236" ht="15" customHeight="1" spans="1:3">
      <c r="A236" s="196" t="s">
        <v>269</v>
      </c>
      <c r="B236" s="197">
        <v>111</v>
      </c>
      <c r="C236" s="190"/>
    </row>
    <row r="237" ht="15" customHeight="1" spans="1:3">
      <c r="A237" s="196" t="s">
        <v>270</v>
      </c>
      <c r="B237" s="197">
        <v>38</v>
      </c>
      <c r="C237" s="190"/>
    </row>
    <row r="238" ht="15" customHeight="1" spans="1:3">
      <c r="A238" s="196" t="s">
        <v>271</v>
      </c>
      <c r="B238" s="197">
        <v>67</v>
      </c>
      <c r="C238" s="190"/>
    </row>
    <row r="239" ht="15" customHeight="1" spans="1:3">
      <c r="A239" s="196" t="s">
        <v>184</v>
      </c>
      <c r="B239" s="197">
        <v>0</v>
      </c>
      <c r="C239" s="190"/>
    </row>
    <row r="240" ht="15" customHeight="1" spans="1:3">
      <c r="A240" s="196" t="s">
        <v>272</v>
      </c>
      <c r="B240" s="197">
        <v>586</v>
      </c>
      <c r="C240" s="190"/>
    </row>
    <row r="241" ht="15" customHeight="1" spans="1:3">
      <c r="A241" s="196" t="s">
        <v>273</v>
      </c>
      <c r="B241" s="197">
        <v>0</v>
      </c>
      <c r="C241" s="190"/>
    </row>
    <row r="242" ht="15" customHeight="1" spans="1:3">
      <c r="A242" s="196" t="s">
        <v>274</v>
      </c>
      <c r="B242" s="197">
        <v>0</v>
      </c>
      <c r="C242" s="190"/>
    </row>
    <row r="243" ht="15" customHeight="1" spans="1:3">
      <c r="A243" s="196" t="s">
        <v>275</v>
      </c>
      <c r="B243" s="197">
        <v>738</v>
      </c>
      <c r="C243" s="190"/>
    </row>
    <row r="244" ht="15" customHeight="1" spans="1:3">
      <c r="A244" s="196" t="s">
        <v>276</v>
      </c>
      <c r="B244" s="197">
        <v>83</v>
      </c>
      <c r="C244" s="190"/>
    </row>
    <row r="245" ht="15" customHeight="1" spans="1:3">
      <c r="A245" s="196" t="s">
        <v>277</v>
      </c>
      <c r="B245" s="197">
        <v>45</v>
      </c>
      <c r="C245" s="190"/>
    </row>
    <row r="246" ht="15" customHeight="1" spans="1:3">
      <c r="A246" s="196" t="s">
        <v>152</v>
      </c>
      <c r="B246" s="197">
        <v>0</v>
      </c>
      <c r="C246" s="190"/>
    </row>
    <row r="247" ht="15" customHeight="1" spans="1:3">
      <c r="A247" s="196" t="s">
        <v>278</v>
      </c>
      <c r="B247" s="197">
        <v>388</v>
      </c>
      <c r="C247" s="190"/>
    </row>
    <row r="248" ht="15" customHeight="1" spans="1:3">
      <c r="A248" s="196" t="s">
        <v>279</v>
      </c>
      <c r="B248" s="197">
        <f>SUM(B249:B250)</f>
        <v>1299</v>
      </c>
      <c r="C248" s="190"/>
    </row>
    <row r="249" ht="15" customHeight="1" spans="1:3">
      <c r="A249" s="196" t="s">
        <v>280</v>
      </c>
      <c r="B249" s="197">
        <v>0</v>
      </c>
      <c r="C249" s="190"/>
    </row>
    <row r="250" ht="15" customHeight="1" spans="1:3">
      <c r="A250" s="196" t="s">
        <v>281</v>
      </c>
      <c r="B250" s="197">
        <v>1299</v>
      </c>
      <c r="C250" s="190"/>
    </row>
    <row r="251" ht="15" customHeight="1" spans="1:2">
      <c r="A251" s="196" t="s">
        <v>282</v>
      </c>
      <c r="B251" s="197">
        <v>0</v>
      </c>
    </row>
    <row r="252" ht="15" customHeight="1" spans="1:2">
      <c r="A252" s="196" t="s">
        <v>283</v>
      </c>
      <c r="B252" s="197">
        <v>0</v>
      </c>
    </row>
    <row r="253" ht="15" customHeight="1" spans="1:2">
      <c r="A253" s="196" t="s">
        <v>143</v>
      </c>
      <c r="B253" s="197">
        <v>0</v>
      </c>
    </row>
    <row r="254" ht="15" customHeight="1" spans="1:2">
      <c r="A254" s="196" t="s">
        <v>144</v>
      </c>
      <c r="B254" s="197">
        <v>0</v>
      </c>
    </row>
    <row r="255" ht="15" customHeight="1" spans="1:2">
      <c r="A255" s="196" t="s">
        <v>145</v>
      </c>
      <c r="B255" s="197">
        <v>0</v>
      </c>
    </row>
    <row r="256" ht="15" customHeight="1" spans="1:2">
      <c r="A256" s="196" t="s">
        <v>250</v>
      </c>
      <c r="B256" s="197">
        <v>0</v>
      </c>
    </row>
    <row r="257" ht="15" customHeight="1" spans="1:2">
      <c r="A257" s="196" t="s">
        <v>152</v>
      </c>
      <c r="B257" s="197">
        <v>0</v>
      </c>
    </row>
    <row r="258" ht="15" customHeight="1" spans="1:2">
      <c r="A258" s="196" t="s">
        <v>284</v>
      </c>
      <c r="B258" s="197">
        <v>0</v>
      </c>
    </row>
    <row r="259" ht="15" customHeight="1" spans="1:2">
      <c r="A259" s="196" t="s">
        <v>285</v>
      </c>
      <c r="B259" s="197">
        <v>0</v>
      </c>
    </row>
    <row r="260" ht="15" customHeight="1" spans="1:2">
      <c r="A260" s="196" t="s">
        <v>286</v>
      </c>
      <c r="B260" s="197">
        <v>0</v>
      </c>
    </row>
    <row r="261" ht="15" customHeight="1" spans="1:2">
      <c r="A261" s="196" t="s">
        <v>287</v>
      </c>
      <c r="B261" s="197">
        <v>0</v>
      </c>
    </row>
    <row r="262" ht="15" customHeight="1" spans="1:2">
      <c r="A262" s="196" t="s">
        <v>288</v>
      </c>
      <c r="B262" s="197">
        <v>0</v>
      </c>
    </row>
    <row r="263" ht="15" customHeight="1" spans="1:2">
      <c r="A263" s="196" t="s">
        <v>289</v>
      </c>
      <c r="B263" s="197">
        <v>0</v>
      </c>
    </row>
    <row r="264" ht="15" customHeight="1" spans="1:2">
      <c r="A264" s="196" t="s">
        <v>290</v>
      </c>
      <c r="B264" s="197">
        <v>0</v>
      </c>
    </row>
    <row r="265" ht="15" customHeight="1" spans="1:2">
      <c r="A265" s="196" t="s">
        <v>291</v>
      </c>
      <c r="B265" s="197">
        <v>0</v>
      </c>
    </row>
    <row r="266" ht="15" customHeight="1" spans="1:2">
      <c r="A266" s="196" t="s">
        <v>292</v>
      </c>
      <c r="B266" s="197">
        <v>0</v>
      </c>
    </row>
    <row r="267" ht="15" customHeight="1" spans="1:2">
      <c r="A267" s="196" t="s">
        <v>293</v>
      </c>
      <c r="B267" s="197">
        <v>0</v>
      </c>
    </row>
    <row r="268" ht="15" customHeight="1" spans="1:2">
      <c r="A268" s="196" t="s">
        <v>294</v>
      </c>
      <c r="B268" s="197">
        <v>0</v>
      </c>
    </row>
    <row r="269" ht="15" customHeight="1" spans="1:2">
      <c r="A269" s="196" t="s">
        <v>295</v>
      </c>
      <c r="B269" s="197">
        <v>0</v>
      </c>
    </row>
    <row r="270" ht="15" customHeight="1" spans="1:2">
      <c r="A270" s="196" t="s">
        <v>296</v>
      </c>
      <c r="B270" s="197">
        <v>0</v>
      </c>
    </row>
    <row r="271" ht="15" customHeight="1" spans="1:2">
      <c r="A271" s="196" t="s">
        <v>297</v>
      </c>
      <c r="B271" s="197">
        <v>0</v>
      </c>
    </row>
    <row r="272" ht="15" customHeight="1" spans="1:2">
      <c r="A272" s="196" t="s">
        <v>298</v>
      </c>
      <c r="B272" s="197">
        <v>0</v>
      </c>
    </row>
    <row r="273" ht="15" customHeight="1" spans="1:2">
      <c r="A273" s="196" t="s">
        <v>299</v>
      </c>
      <c r="B273" s="197">
        <v>0</v>
      </c>
    </row>
    <row r="274" ht="15" customHeight="1" spans="1:2">
      <c r="A274" s="196" t="s">
        <v>300</v>
      </c>
      <c r="B274" s="197">
        <v>0</v>
      </c>
    </row>
    <row r="275" ht="15" customHeight="1" spans="1:2">
      <c r="A275" s="196" t="s">
        <v>301</v>
      </c>
      <c r="B275" s="197">
        <v>0</v>
      </c>
    </row>
    <row r="276" ht="15" customHeight="1" spans="1:2">
      <c r="A276" s="196" t="s">
        <v>302</v>
      </c>
      <c r="B276" s="197">
        <v>0</v>
      </c>
    </row>
    <row r="277" ht="15" customHeight="1" spans="1:2">
      <c r="A277" s="196" t="s">
        <v>303</v>
      </c>
      <c r="B277" s="197">
        <v>0</v>
      </c>
    </row>
    <row r="278" ht="15" customHeight="1" spans="1:2">
      <c r="A278" s="196" t="s">
        <v>304</v>
      </c>
      <c r="B278" s="197">
        <v>0</v>
      </c>
    </row>
    <row r="279" ht="15" customHeight="1" spans="1:2">
      <c r="A279" s="196" t="s">
        <v>305</v>
      </c>
      <c r="B279" s="197">
        <v>0</v>
      </c>
    </row>
    <row r="280" ht="15" customHeight="1" spans="1:2">
      <c r="A280" s="196" t="s">
        <v>306</v>
      </c>
      <c r="B280" s="197">
        <v>0</v>
      </c>
    </row>
    <row r="281" ht="15" customHeight="1" spans="1:2">
      <c r="A281" s="196" t="s">
        <v>307</v>
      </c>
      <c r="B281" s="197">
        <v>0</v>
      </c>
    </row>
    <row r="282" ht="15" customHeight="1" spans="1:2">
      <c r="A282" s="196" t="s">
        <v>308</v>
      </c>
      <c r="B282" s="197">
        <v>0</v>
      </c>
    </row>
    <row r="283" ht="15" customHeight="1" spans="1:2">
      <c r="A283" s="196" t="s">
        <v>143</v>
      </c>
      <c r="B283" s="197">
        <v>0</v>
      </c>
    </row>
    <row r="284" ht="15" customHeight="1" spans="1:2">
      <c r="A284" s="196" t="s">
        <v>144</v>
      </c>
      <c r="B284" s="197">
        <v>0</v>
      </c>
    </row>
    <row r="285" ht="15" customHeight="1" spans="1:2">
      <c r="A285" s="196" t="s">
        <v>145</v>
      </c>
      <c r="B285" s="197">
        <v>0</v>
      </c>
    </row>
    <row r="286" ht="15" customHeight="1" spans="1:2">
      <c r="A286" s="196" t="s">
        <v>152</v>
      </c>
      <c r="B286" s="197">
        <v>0</v>
      </c>
    </row>
    <row r="287" ht="15" customHeight="1" spans="1:2">
      <c r="A287" s="196" t="s">
        <v>309</v>
      </c>
      <c r="B287" s="197">
        <v>0</v>
      </c>
    </row>
    <row r="288" ht="15" customHeight="1" spans="1:2">
      <c r="A288" s="196" t="s">
        <v>310</v>
      </c>
      <c r="B288" s="197">
        <v>0</v>
      </c>
    </row>
    <row r="289" ht="15" customHeight="1" spans="1:2">
      <c r="A289" s="196" t="s">
        <v>311</v>
      </c>
      <c r="B289" s="197">
        <v>0</v>
      </c>
    </row>
    <row r="290" ht="15" customHeight="1" spans="1:2">
      <c r="A290" s="196" t="s">
        <v>312</v>
      </c>
      <c r="B290" s="197">
        <f>SUM(B297,B307)</f>
        <v>4973</v>
      </c>
    </row>
    <row r="291" ht="15" customHeight="1" spans="1:2">
      <c r="A291" s="196" t="s">
        <v>313</v>
      </c>
      <c r="B291" s="197"/>
    </row>
    <row r="292" ht="15" customHeight="1" spans="1:2">
      <c r="A292" s="196" t="s">
        <v>314</v>
      </c>
      <c r="B292" s="197"/>
    </row>
    <row r="293" ht="15" customHeight="1" spans="1:2">
      <c r="A293" s="196" t="s">
        <v>315</v>
      </c>
      <c r="B293" s="197">
        <v>0</v>
      </c>
    </row>
    <row r="294" ht="15" customHeight="1" spans="1:2">
      <c r="A294" s="196" t="s">
        <v>316</v>
      </c>
      <c r="B294" s="197">
        <v>0</v>
      </c>
    </row>
    <row r="295" ht="15" customHeight="1" spans="1:2">
      <c r="A295" s="196" t="s">
        <v>317</v>
      </c>
      <c r="B295" s="197">
        <v>0</v>
      </c>
    </row>
    <row r="296" ht="15" customHeight="1" spans="1:2">
      <c r="A296" s="196" t="s">
        <v>318</v>
      </c>
      <c r="B296" s="197">
        <v>0</v>
      </c>
    </row>
    <row r="297" ht="15" customHeight="1" spans="1:2">
      <c r="A297" s="196" t="s">
        <v>319</v>
      </c>
      <c r="B297" s="197">
        <f>SUM(B298:B306)</f>
        <v>4973</v>
      </c>
    </row>
    <row r="298" ht="15" customHeight="1" spans="1:2">
      <c r="A298" s="196" t="s">
        <v>320</v>
      </c>
      <c r="B298" s="197">
        <v>355</v>
      </c>
    </row>
    <row r="299" ht="15" customHeight="1" spans="1:2">
      <c r="A299" s="196" t="s">
        <v>321</v>
      </c>
      <c r="B299" s="197">
        <v>0</v>
      </c>
    </row>
    <row r="300" ht="15" customHeight="1" spans="1:2">
      <c r="A300" s="196" t="s">
        <v>322</v>
      </c>
      <c r="B300" s="197">
        <v>3713</v>
      </c>
    </row>
    <row r="301" ht="15" customHeight="1" spans="1:2">
      <c r="A301" s="196" t="s">
        <v>323</v>
      </c>
      <c r="B301" s="197">
        <v>0</v>
      </c>
    </row>
    <row r="302" ht="15" customHeight="1" spans="1:2">
      <c r="A302" s="196" t="s">
        <v>324</v>
      </c>
      <c r="B302" s="197">
        <v>0</v>
      </c>
    </row>
    <row r="303" ht="15" customHeight="1" spans="1:2">
      <c r="A303" s="196" t="s">
        <v>325</v>
      </c>
      <c r="B303" s="197">
        <v>0</v>
      </c>
    </row>
    <row r="304" ht="15" customHeight="1" spans="1:2">
      <c r="A304" s="196" t="s">
        <v>326</v>
      </c>
      <c r="B304" s="197">
        <v>145</v>
      </c>
    </row>
    <row r="305" ht="15" customHeight="1" spans="1:2">
      <c r="A305" s="196" t="s">
        <v>327</v>
      </c>
      <c r="B305" s="197">
        <v>0</v>
      </c>
    </row>
    <row r="306" ht="15" customHeight="1" spans="1:2">
      <c r="A306" s="196" t="s">
        <v>328</v>
      </c>
      <c r="B306" s="197">
        <v>760</v>
      </c>
    </row>
    <row r="307" ht="15" customHeight="1" spans="1:2">
      <c r="A307" s="196" t="s">
        <v>329</v>
      </c>
      <c r="B307" s="197">
        <f>SUM(B308)</f>
        <v>0</v>
      </c>
    </row>
    <row r="308" ht="15" customHeight="1" spans="1:2">
      <c r="A308" s="196" t="s">
        <v>330</v>
      </c>
      <c r="B308" s="197"/>
    </row>
    <row r="309" ht="15" customHeight="1" spans="1:2">
      <c r="A309" s="196" t="s">
        <v>331</v>
      </c>
      <c r="B309" s="197">
        <f>SUM(B310,B313,B322,B329,B337,B346,B362,B372,B382,B390,B396)</f>
        <v>83336</v>
      </c>
    </row>
    <row r="310" ht="15" customHeight="1" spans="1:2">
      <c r="A310" s="196" t="s">
        <v>332</v>
      </c>
      <c r="B310" s="197">
        <v>761</v>
      </c>
    </row>
    <row r="311" ht="15" customHeight="1" spans="1:2">
      <c r="A311" s="196" t="s">
        <v>333</v>
      </c>
      <c r="B311" s="197">
        <v>761</v>
      </c>
    </row>
    <row r="312" ht="15" customHeight="1" spans="1:3">
      <c r="A312" s="196" t="s">
        <v>334</v>
      </c>
      <c r="B312" s="197">
        <v>0</v>
      </c>
      <c r="C312" s="191">
        <f>B312/67366*83336</f>
        <v>0</v>
      </c>
    </row>
    <row r="313" ht="15" customHeight="1" spans="1:2">
      <c r="A313" s="196" t="s">
        <v>335</v>
      </c>
      <c r="B313" s="197">
        <f>SUM(B314:B321)</f>
        <v>73913</v>
      </c>
    </row>
    <row r="314" ht="15" customHeight="1" spans="1:2">
      <c r="A314" s="196" t="s">
        <v>143</v>
      </c>
      <c r="B314" s="197">
        <v>34116</v>
      </c>
    </row>
    <row r="315" ht="15" customHeight="1" spans="1:2">
      <c r="A315" s="196" t="s">
        <v>144</v>
      </c>
      <c r="B315" s="197">
        <v>732</v>
      </c>
    </row>
    <row r="316" ht="15" customHeight="1" spans="1:2">
      <c r="A316" s="196" t="s">
        <v>145</v>
      </c>
      <c r="B316" s="197">
        <v>0</v>
      </c>
    </row>
    <row r="317" ht="15" customHeight="1" spans="1:2">
      <c r="A317" s="196" t="s">
        <v>184</v>
      </c>
      <c r="B317" s="197">
        <v>3766</v>
      </c>
    </row>
    <row r="318" ht="15" customHeight="1" spans="1:2">
      <c r="A318" s="196" t="s">
        <v>336</v>
      </c>
      <c r="B318" s="197">
        <v>8671</v>
      </c>
    </row>
    <row r="319" ht="15" customHeight="1" spans="1:2">
      <c r="A319" s="196" t="s">
        <v>337</v>
      </c>
      <c r="B319" s="197">
        <v>10623</v>
      </c>
    </row>
    <row r="320" ht="15" customHeight="1" spans="1:2">
      <c r="A320" s="196" t="s">
        <v>152</v>
      </c>
      <c r="B320" s="197">
        <v>0</v>
      </c>
    </row>
    <row r="321" ht="15" customHeight="1" spans="1:2">
      <c r="A321" s="196" t="s">
        <v>338</v>
      </c>
      <c r="B321" s="197">
        <v>16005</v>
      </c>
    </row>
    <row r="322" ht="15" customHeight="1" spans="1:2">
      <c r="A322" s="196" t="s">
        <v>339</v>
      </c>
      <c r="B322" s="197">
        <f>SUM(B323:B328)</f>
        <v>597</v>
      </c>
    </row>
    <row r="323" ht="15" customHeight="1" spans="1:2">
      <c r="A323" s="196" t="s">
        <v>143</v>
      </c>
      <c r="B323" s="197">
        <v>161</v>
      </c>
    </row>
    <row r="324" ht="15" customHeight="1" spans="1:2">
      <c r="A324" s="196" t="s">
        <v>144</v>
      </c>
      <c r="B324" s="197">
        <v>247</v>
      </c>
    </row>
    <row r="325" ht="15" customHeight="1" spans="1:2">
      <c r="A325" s="196" t="s">
        <v>145</v>
      </c>
      <c r="B325" s="197">
        <v>0</v>
      </c>
    </row>
    <row r="326" ht="15" customHeight="1" spans="1:2">
      <c r="A326" s="196" t="s">
        <v>340</v>
      </c>
      <c r="B326" s="197">
        <v>0</v>
      </c>
    </row>
    <row r="327" ht="15" customHeight="1" spans="1:2">
      <c r="A327" s="196" t="s">
        <v>152</v>
      </c>
      <c r="B327" s="197">
        <v>0</v>
      </c>
    </row>
    <row r="328" ht="15" customHeight="1" spans="1:2">
      <c r="A328" s="196" t="s">
        <v>341</v>
      </c>
      <c r="B328" s="197">
        <v>189</v>
      </c>
    </row>
    <row r="329" ht="15" customHeight="1" spans="1:3">
      <c r="A329" s="196" t="s">
        <v>342</v>
      </c>
      <c r="B329" s="197">
        <v>0</v>
      </c>
      <c r="C329" s="191">
        <f t="shared" ref="C329:C336" si="3">B329/67366*83336</f>
        <v>0</v>
      </c>
    </row>
    <row r="330" ht="15" customHeight="1" spans="1:3">
      <c r="A330" s="196" t="s">
        <v>143</v>
      </c>
      <c r="B330" s="197">
        <v>0</v>
      </c>
      <c r="C330" s="191">
        <f t="shared" si="3"/>
        <v>0</v>
      </c>
    </row>
    <row r="331" ht="15" customHeight="1" spans="1:3">
      <c r="A331" s="196" t="s">
        <v>144</v>
      </c>
      <c r="B331" s="197">
        <v>0</v>
      </c>
      <c r="C331" s="191">
        <f t="shared" si="3"/>
        <v>0</v>
      </c>
    </row>
    <row r="332" ht="15" customHeight="1" spans="1:3">
      <c r="A332" s="196" t="s">
        <v>145</v>
      </c>
      <c r="B332" s="197">
        <v>0</v>
      </c>
      <c r="C332" s="191">
        <f t="shared" si="3"/>
        <v>0</v>
      </c>
    </row>
    <row r="333" ht="15" customHeight="1" spans="1:3">
      <c r="A333" s="196" t="s">
        <v>343</v>
      </c>
      <c r="B333" s="197">
        <v>0</v>
      </c>
      <c r="C333" s="191">
        <f t="shared" si="3"/>
        <v>0</v>
      </c>
    </row>
    <row r="334" ht="15" customHeight="1" spans="1:3">
      <c r="A334" s="196" t="s">
        <v>344</v>
      </c>
      <c r="B334" s="197">
        <v>0</v>
      </c>
      <c r="C334" s="191">
        <f t="shared" si="3"/>
        <v>0</v>
      </c>
    </row>
    <row r="335" ht="15" customHeight="1" spans="1:3">
      <c r="A335" s="196" t="s">
        <v>152</v>
      </c>
      <c r="B335" s="197">
        <v>0</v>
      </c>
      <c r="C335" s="191">
        <f t="shared" si="3"/>
        <v>0</v>
      </c>
    </row>
    <row r="336" ht="15" customHeight="1" spans="1:3">
      <c r="A336" s="196" t="s">
        <v>345</v>
      </c>
      <c r="B336" s="197">
        <v>0</v>
      </c>
      <c r="C336" s="191">
        <f t="shared" si="3"/>
        <v>0</v>
      </c>
    </row>
    <row r="337" ht="15" customHeight="1" spans="1:2">
      <c r="A337" s="196" t="s">
        <v>346</v>
      </c>
      <c r="B337" s="197">
        <f>SUM(B338:B345)</f>
        <v>474</v>
      </c>
    </row>
    <row r="338" ht="15" customHeight="1" spans="1:2">
      <c r="A338" s="196" t="s">
        <v>143</v>
      </c>
      <c r="B338" s="197">
        <v>437</v>
      </c>
    </row>
    <row r="339" ht="15" customHeight="1" spans="1:2">
      <c r="A339" s="196" t="s">
        <v>144</v>
      </c>
      <c r="B339" s="197">
        <v>0</v>
      </c>
    </row>
    <row r="340" ht="15" customHeight="1" spans="1:2">
      <c r="A340" s="196" t="s">
        <v>145</v>
      </c>
      <c r="B340" s="197">
        <v>0</v>
      </c>
    </row>
    <row r="341" ht="15" customHeight="1" spans="1:2">
      <c r="A341" s="196" t="s">
        <v>347</v>
      </c>
      <c r="B341" s="197">
        <v>0</v>
      </c>
    </row>
    <row r="342" ht="15" customHeight="1" spans="1:2">
      <c r="A342" s="196" t="s">
        <v>348</v>
      </c>
      <c r="B342" s="197">
        <v>0</v>
      </c>
    </row>
    <row r="343" ht="15" customHeight="1" spans="1:2">
      <c r="A343" s="196" t="s">
        <v>349</v>
      </c>
      <c r="B343" s="197">
        <v>0</v>
      </c>
    </row>
    <row r="344" ht="15" customHeight="1" spans="1:2">
      <c r="A344" s="196" t="s">
        <v>152</v>
      </c>
      <c r="B344" s="197">
        <v>0</v>
      </c>
    </row>
    <row r="345" ht="15" customHeight="1" spans="1:2">
      <c r="A345" s="196" t="s">
        <v>350</v>
      </c>
      <c r="B345" s="197">
        <v>37</v>
      </c>
    </row>
    <row r="346" ht="15" customHeight="1" spans="1:2">
      <c r="A346" s="196" t="s">
        <v>351</v>
      </c>
      <c r="B346" s="197">
        <f>SUM(B347:B361)</f>
        <v>2199</v>
      </c>
    </row>
    <row r="347" ht="15" customHeight="1" spans="1:2">
      <c r="A347" s="196" t="s">
        <v>143</v>
      </c>
      <c r="B347" s="197">
        <v>1780</v>
      </c>
    </row>
    <row r="348" ht="15" customHeight="1" spans="1:2">
      <c r="A348" s="196" t="s">
        <v>144</v>
      </c>
      <c r="B348" s="197">
        <v>35</v>
      </c>
    </row>
    <row r="349" ht="15" customHeight="1" spans="1:2">
      <c r="A349" s="196" t="s">
        <v>145</v>
      </c>
      <c r="B349" s="197">
        <v>0</v>
      </c>
    </row>
    <row r="350" ht="15" customHeight="1" spans="1:2">
      <c r="A350" s="196" t="s">
        <v>352</v>
      </c>
      <c r="B350" s="197">
        <v>0</v>
      </c>
    </row>
    <row r="351" ht="15" customHeight="1" spans="1:2">
      <c r="A351" s="196" t="s">
        <v>353</v>
      </c>
      <c r="B351" s="197">
        <v>0</v>
      </c>
    </row>
    <row r="352" ht="15" customHeight="1" spans="1:2">
      <c r="A352" s="196" t="s">
        <v>354</v>
      </c>
      <c r="B352" s="197">
        <v>0</v>
      </c>
    </row>
    <row r="353" ht="15" customHeight="1" spans="1:2">
      <c r="A353" s="196" t="s">
        <v>355</v>
      </c>
      <c r="B353" s="197">
        <v>304</v>
      </c>
    </row>
    <row r="354" ht="15" customHeight="1" spans="1:2">
      <c r="A354" s="196" t="s">
        <v>356</v>
      </c>
      <c r="B354" s="197">
        <v>0</v>
      </c>
    </row>
    <row r="355" ht="15" customHeight="1" spans="1:2">
      <c r="A355" s="196" t="s">
        <v>357</v>
      </c>
      <c r="B355" s="197">
        <v>48</v>
      </c>
    </row>
    <row r="356" ht="15" customHeight="1" spans="1:2">
      <c r="A356" s="196" t="s">
        <v>358</v>
      </c>
      <c r="B356" s="197">
        <v>0</v>
      </c>
    </row>
    <row r="357" ht="15" customHeight="1" spans="1:2">
      <c r="A357" s="196" t="s">
        <v>359</v>
      </c>
      <c r="B357" s="197">
        <v>0</v>
      </c>
    </row>
    <row r="358" ht="15" customHeight="1" spans="1:2">
      <c r="A358" s="196" t="s">
        <v>360</v>
      </c>
      <c r="B358" s="197">
        <v>0</v>
      </c>
    </row>
    <row r="359" ht="15" customHeight="1" spans="1:2">
      <c r="A359" s="196" t="s">
        <v>184</v>
      </c>
      <c r="B359" s="197">
        <v>0</v>
      </c>
    </row>
    <row r="360" ht="15" customHeight="1" spans="1:2">
      <c r="A360" s="196" t="s">
        <v>152</v>
      </c>
      <c r="B360" s="197">
        <v>0</v>
      </c>
    </row>
    <row r="361" ht="15" customHeight="1" spans="1:2">
      <c r="A361" s="196" t="s">
        <v>361</v>
      </c>
      <c r="B361" s="197">
        <v>32</v>
      </c>
    </row>
    <row r="362" ht="15" customHeight="1" spans="1:2">
      <c r="A362" s="196" t="s">
        <v>362</v>
      </c>
      <c r="B362" s="197">
        <f>SUM(B363:B371)</f>
        <v>25</v>
      </c>
    </row>
    <row r="363" ht="15" customHeight="1" spans="1:2">
      <c r="A363" s="196" t="s">
        <v>143</v>
      </c>
      <c r="B363" s="197">
        <v>0</v>
      </c>
    </row>
    <row r="364" ht="15" customHeight="1" spans="1:2">
      <c r="A364" s="196" t="s">
        <v>144</v>
      </c>
      <c r="B364" s="197">
        <v>0</v>
      </c>
    </row>
    <row r="365" ht="15" customHeight="1" spans="1:2">
      <c r="A365" s="196" t="s">
        <v>145</v>
      </c>
      <c r="B365" s="197">
        <v>0</v>
      </c>
    </row>
    <row r="366" ht="15" customHeight="1" spans="1:2">
      <c r="A366" s="196" t="s">
        <v>363</v>
      </c>
      <c r="B366" s="197">
        <v>0</v>
      </c>
    </row>
    <row r="367" ht="15" customHeight="1" spans="1:2">
      <c r="A367" s="196" t="s">
        <v>364</v>
      </c>
      <c r="B367" s="197">
        <v>0</v>
      </c>
    </row>
    <row r="368" ht="15" customHeight="1" spans="1:2">
      <c r="A368" s="196" t="s">
        <v>365</v>
      </c>
      <c r="B368" s="197">
        <v>0</v>
      </c>
    </row>
    <row r="369" ht="15" customHeight="1" spans="1:2">
      <c r="A369" s="196" t="s">
        <v>184</v>
      </c>
      <c r="B369" s="197">
        <v>0</v>
      </c>
    </row>
    <row r="370" ht="15" customHeight="1" spans="1:2">
      <c r="A370" s="196" t="s">
        <v>152</v>
      </c>
      <c r="B370" s="197">
        <v>0</v>
      </c>
    </row>
    <row r="371" ht="15" customHeight="1" spans="1:2">
      <c r="A371" s="196" t="s">
        <v>366</v>
      </c>
      <c r="B371" s="197">
        <v>25</v>
      </c>
    </row>
    <row r="372" ht="15" customHeight="1" spans="1:2">
      <c r="A372" s="196" t="s">
        <v>367</v>
      </c>
      <c r="B372" s="197">
        <f>SUM(B373:B381)</f>
        <v>4981</v>
      </c>
    </row>
    <row r="373" ht="15" customHeight="1" spans="1:2">
      <c r="A373" s="196" t="s">
        <v>143</v>
      </c>
      <c r="B373" s="197">
        <v>2285</v>
      </c>
    </row>
    <row r="374" ht="15" customHeight="1" spans="1:2">
      <c r="A374" s="196" t="s">
        <v>144</v>
      </c>
      <c r="B374" s="197">
        <v>0</v>
      </c>
    </row>
    <row r="375" ht="15" customHeight="1" spans="1:2">
      <c r="A375" s="196" t="s">
        <v>145</v>
      </c>
      <c r="B375" s="197">
        <v>0</v>
      </c>
    </row>
    <row r="376" ht="15" customHeight="1" spans="1:2">
      <c r="A376" s="196" t="s">
        <v>368</v>
      </c>
      <c r="B376" s="197">
        <v>134</v>
      </c>
    </row>
    <row r="377" ht="15" customHeight="1" spans="1:2">
      <c r="A377" s="196" t="s">
        <v>369</v>
      </c>
      <c r="B377" s="197">
        <v>2475</v>
      </c>
    </row>
    <row r="378" ht="15" customHeight="1" spans="1:2">
      <c r="A378" s="196" t="s">
        <v>370</v>
      </c>
      <c r="B378" s="197">
        <v>87</v>
      </c>
    </row>
    <row r="379" ht="15" customHeight="1" spans="1:3">
      <c r="A379" s="196" t="s">
        <v>184</v>
      </c>
      <c r="B379" s="197">
        <v>0</v>
      </c>
      <c r="C379" s="191">
        <f t="shared" ref="C379:C395" si="4">B379/67366*83336</f>
        <v>0</v>
      </c>
    </row>
    <row r="380" ht="15" customHeight="1" spans="1:3">
      <c r="A380" s="196" t="s">
        <v>152</v>
      </c>
      <c r="B380" s="197">
        <v>0</v>
      </c>
      <c r="C380" s="191">
        <f t="shared" si="4"/>
        <v>0</v>
      </c>
    </row>
    <row r="381" ht="15" customHeight="1" spans="1:3">
      <c r="A381" s="196" t="s">
        <v>371</v>
      </c>
      <c r="B381" s="197">
        <v>0</v>
      </c>
      <c r="C381" s="191">
        <f t="shared" si="4"/>
        <v>0</v>
      </c>
    </row>
    <row r="382" ht="15" customHeight="1" spans="1:3">
      <c r="A382" s="196" t="s">
        <v>372</v>
      </c>
      <c r="B382" s="197">
        <v>0</v>
      </c>
      <c r="C382" s="191">
        <f t="shared" si="4"/>
        <v>0</v>
      </c>
    </row>
    <row r="383" ht="15" customHeight="1" spans="1:3">
      <c r="A383" s="196" t="s">
        <v>143</v>
      </c>
      <c r="B383" s="197">
        <v>0</v>
      </c>
      <c r="C383" s="191">
        <f t="shared" si="4"/>
        <v>0</v>
      </c>
    </row>
    <row r="384" ht="15" customHeight="1" spans="1:3">
      <c r="A384" s="196" t="s">
        <v>144</v>
      </c>
      <c r="B384" s="197">
        <v>0</v>
      </c>
      <c r="C384" s="191">
        <f t="shared" si="4"/>
        <v>0</v>
      </c>
    </row>
    <row r="385" ht="15" customHeight="1" spans="1:3">
      <c r="A385" s="196" t="s">
        <v>145</v>
      </c>
      <c r="B385" s="197">
        <v>0</v>
      </c>
      <c r="C385" s="191">
        <f t="shared" si="4"/>
        <v>0</v>
      </c>
    </row>
    <row r="386" ht="15" customHeight="1" spans="1:3">
      <c r="A386" s="196" t="s">
        <v>373</v>
      </c>
      <c r="B386" s="197">
        <v>0</v>
      </c>
      <c r="C386" s="191">
        <f t="shared" si="4"/>
        <v>0</v>
      </c>
    </row>
    <row r="387" ht="15" customHeight="1" spans="1:3">
      <c r="A387" s="196" t="s">
        <v>374</v>
      </c>
      <c r="B387" s="197">
        <v>0</v>
      </c>
      <c r="C387" s="191">
        <f t="shared" si="4"/>
        <v>0</v>
      </c>
    </row>
    <row r="388" ht="15" customHeight="1" spans="1:3">
      <c r="A388" s="196" t="s">
        <v>152</v>
      </c>
      <c r="B388" s="197">
        <v>0</v>
      </c>
      <c r="C388" s="191">
        <f t="shared" si="4"/>
        <v>0</v>
      </c>
    </row>
    <row r="389" ht="15" customHeight="1" spans="1:3">
      <c r="A389" s="196" t="s">
        <v>375</v>
      </c>
      <c r="B389" s="197">
        <v>0</v>
      </c>
      <c r="C389" s="191">
        <f t="shared" si="4"/>
        <v>0</v>
      </c>
    </row>
    <row r="390" ht="15" customHeight="1" spans="1:3">
      <c r="A390" s="196" t="s">
        <v>376</v>
      </c>
      <c r="B390" s="197">
        <v>0</v>
      </c>
      <c r="C390" s="191">
        <f t="shared" si="4"/>
        <v>0</v>
      </c>
    </row>
    <row r="391" ht="15" customHeight="1" spans="1:3">
      <c r="A391" s="196" t="s">
        <v>143</v>
      </c>
      <c r="B391" s="197">
        <v>0</v>
      </c>
      <c r="C391" s="191">
        <f t="shared" si="4"/>
        <v>0</v>
      </c>
    </row>
    <row r="392" ht="15" customHeight="1" spans="1:3">
      <c r="A392" s="196" t="s">
        <v>144</v>
      </c>
      <c r="B392" s="197">
        <v>0</v>
      </c>
      <c r="C392" s="191">
        <f t="shared" si="4"/>
        <v>0</v>
      </c>
    </row>
    <row r="393" ht="15" customHeight="1" spans="1:3">
      <c r="A393" s="196" t="s">
        <v>184</v>
      </c>
      <c r="B393" s="197">
        <v>0</v>
      </c>
      <c r="C393" s="191">
        <f t="shared" si="4"/>
        <v>0</v>
      </c>
    </row>
    <row r="394" ht="15" customHeight="1" spans="1:3">
      <c r="A394" s="196" t="s">
        <v>377</v>
      </c>
      <c r="B394" s="197">
        <v>0</v>
      </c>
      <c r="C394" s="191">
        <f t="shared" si="4"/>
        <v>0</v>
      </c>
    </row>
    <row r="395" ht="15" customHeight="1" spans="1:3">
      <c r="A395" s="196" t="s">
        <v>378</v>
      </c>
      <c r="B395" s="197">
        <v>0</v>
      </c>
      <c r="C395" s="191">
        <f t="shared" si="4"/>
        <v>0</v>
      </c>
    </row>
    <row r="396" ht="15" customHeight="1" spans="1:2">
      <c r="A396" s="196" t="s">
        <v>379</v>
      </c>
      <c r="B396" s="197">
        <f>B397</f>
        <v>386</v>
      </c>
    </row>
    <row r="397" ht="15" customHeight="1" spans="1:2">
      <c r="A397" s="196" t="s">
        <v>380</v>
      </c>
      <c r="B397" s="197">
        <v>386</v>
      </c>
    </row>
    <row r="398" ht="15" customHeight="1" spans="1:2">
      <c r="A398" s="196" t="s">
        <v>381</v>
      </c>
      <c r="B398" s="197">
        <f>SUM(B399,B404,B413,B420,B426,B430,B434,B438,B444,B451)</f>
        <v>95082</v>
      </c>
    </row>
    <row r="399" ht="15" customHeight="1" spans="1:2">
      <c r="A399" s="196" t="s">
        <v>382</v>
      </c>
      <c r="B399" s="197">
        <v>1925</v>
      </c>
    </row>
    <row r="400" ht="15" customHeight="1" spans="1:2">
      <c r="A400" s="196" t="s">
        <v>143</v>
      </c>
      <c r="B400" s="197">
        <v>961</v>
      </c>
    </row>
    <row r="401" ht="15" customHeight="1" spans="1:2">
      <c r="A401" s="196" t="s">
        <v>144</v>
      </c>
      <c r="B401" s="197">
        <v>0</v>
      </c>
    </row>
    <row r="402" ht="15" customHeight="1" spans="1:2">
      <c r="A402" s="196" t="s">
        <v>145</v>
      </c>
      <c r="B402" s="197">
        <v>0</v>
      </c>
    </row>
    <row r="403" ht="15" customHeight="1" spans="1:2">
      <c r="A403" s="196" t="s">
        <v>383</v>
      </c>
      <c r="B403" s="197">
        <v>964</v>
      </c>
    </row>
    <row r="404" ht="15" customHeight="1" spans="1:2">
      <c r="A404" s="196" t="s">
        <v>384</v>
      </c>
      <c r="B404" s="197">
        <v>42184</v>
      </c>
    </row>
    <row r="405" ht="15" customHeight="1" spans="1:2">
      <c r="A405" s="196" t="s">
        <v>385</v>
      </c>
      <c r="B405" s="197">
        <v>808</v>
      </c>
    </row>
    <row r="406" ht="15" customHeight="1" spans="1:2">
      <c r="A406" s="196" t="s">
        <v>386</v>
      </c>
      <c r="B406" s="197">
        <v>2647</v>
      </c>
    </row>
    <row r="407" ht="15" customHeight="1" spans="1:2">
      <c r="A407" s="196" t="s">
        <v>387</v>
      </c>
      <c r="B407" s="197">
        <v>8677</v>
      </c>
    </row>
    <row r="408" ht="15" customHeight="1" spans="1:2">
      <c r="A408" s="196" t="s">
        <v>388</v>
      </c>
      <c r="B408" s="197">
        <v>13484</v>
      </c>
    </row>
    <row r="409" ht="15" customHeight="1" spans="1:2">
      <c r="A409" s="196" t="s">
        <v>389</v>
      </c>
      <c r="B409" s="197">
        <v>4732</v>
      </c>
    </row>
    <row r="410" ht="15" customHeight="1" spans="1:2">
      <c r="A410" s="196" t="s">
        <v>390</v>
      </c>
      <c r="B410" s="197">
        <v>0</v>
      </c>
    </row>
    <row r="411" ht="15" customHeight="1" spans="1:2">
      <c r="A411" s="196" t="s">
        <v>391</v>
      </c>
      <c r="B411" s="197">
        <v>0</v>
      </c>
    </row>
    <row r="412" ht="15" customHeight="1" spans="1:2">
      <c r="A412" s="196" t="s">
        <v>392</v>
      </c>
      <c r="B412" s="197">
        <v>11836</v>
      </c>
    </row>
    <row r="413" ht="15" customHeight="1" spans="1:2">
      <c r="A413" s="196" t="s">
        <v>393</v>
      </c>
      <c r="B413" s="197">
        <v>33660</v>
      </c>
    </row>
    <row r="414" ht="15" customHeight="1" spans="1:2">
      <c r="A414" s="196" t="s">
        <v>394</v>
      </c>
      <c r="B414" s="197">
        <v>0</v>
      </c>
    </row>
    <row r="415" ht="15" customHeight="1" spans="1:2">
      <c r="A415" s="196" t="s">
        <v>395</v>
      </c>
      <c r="B415" s="197">
        <v>9645</v>
      </c>
    </row>
    <row r="416" ht="15" customHeight="1" spans="1:2">
      <c r="A416" s="196" t="s">
        <v>396</v>
      </c>
      <c r="B416" s="197">
        <v>6078</v>
      </c>
    </row>
    <row r="417" ht="15" customHeight="1" spans="1:2">
      <c r="A417" s="196" t="s">
        <v>397</v>
      </c>
      <c r="B417" s="197">
        <v>0</v>
      </c>
    </row>
    <row r="418" ht="15" customHeight="1" spans="1:2">
      <c r="A418" s="196" t="s">
        <v>398</v>
      </c>
      <c r="B418" s="197">
        <v>10299</v>
      </c>
    </row>
    <row r="419" ht="15" customHeight="1" spans="1:2">
      <c r="A419" s="196" t="s">
        <v>399</v>
      </c>
      <c r="B419" s="197">
        <v>7638</v>
      </c>
    </row>
    <row r="420" ht="15" customHeight="1" spans="1:2">
      <c r="A420" s="196" t="s">
        <v>400</v>
      </c>
      <c r="B420" s="197">
        <v>5</v>
      </c>
    </row>
    <row r="421" ht="15" customHeight="1" spans="1:2">
      <c r="A421" s="196" t="s">
        <v>401</v>
      </c>
      <c r="B421" s="197">
        <v>0</v>
      </c>
    </row>
    <row r="422" ht="15" customHeight="1" spans="1:2">
      <c r="A422" s="196" t="s">
        <v>402</v>
      </c>
      <c r="B422" s="197">
        <v>0</v>
      </c>
    </row>
    <row r="423" ht="15" customHeight="1" spans="1:2">
      <c r="A423" s="196" t="s">
        <v>403</v>
      </c>
      <c r="B423" s="197">
        <v>0</v>
      </c>
    </row>
    <row r="424" ht="15" customHeight="1" spans="1:2">
      <c r="A424" s="196" t="s">
        <v>404</v>
      </c>
      <c r="B424" s="197">
        <v>0</v>
      </c>
    </row>
    <row r="425" ht="15" customHeight="1" spans="1:2">
      <c r="A425" s="196" t="s">
        <v>405</v>
      </c>
      <c r="B425" s="197">
        <v>5</v>
      </c>
    </row>
    <row r="426" ht="15" customHeight="1" spans="1:2">
      <c r="A426" s="196" t="s">
        <v>406</v>
      </c>
      <c r="B426" s="197">
        <v>682</v>
      </c>
    </row>
    <row r="427" ht="15" customHeight="1" spans="1:2">
      <c r="A427" s="196" t="s">
        <v>407</v>
      </c>
      <c r="B427" s="197">
        <v>495</v>
      </c>
    </row>
    <row r="428" ht="15" customHeight="1" spans="1:2">
      <c r="A428" s="196" t="s">
        <v>408</v>
      </c>
      <c r="B428" s="197">
        <v>146</v>
      </c>
    </row>
    <row r="429" ht="15" customHeight="1" spans="1:2">
      <c r="A429" s="196" t="s">
        <v>409</v>
      </c>
      <c r="B429" s="197">
        <v>41</v>
      </c>
    </row>
    <row r="430" ht="15" customHeight="1" spans="1:2">
      <c r="A430" s="196" t="s">
        <v>410</v>
      </c>
      <c r="B430" s="197">
        <v>0</v>
      </c>
    </row>
    <row r="431" ht="15" customHeight="1" spans="1:2">
      <c r="A431" s="196" t="s">
        <v>411</v>
      </c>
      <c r="B431" s="197">
        <v>0</v>
      </c>
    </row>
    <row r="432" ht="15" customHeight="1" spans="1:2">
      <c r="A432" s="196" t="s">
        <v>412</v>
      </c>
      <c r="B432" s="197">
        <v>0</v>
      </c>
    </row>
    <row r="433" ht="15" customHeight="1" spans="1:2">
      <c r="A433" s="196" t="s">
        <v>413</v>
      </c>
      <c r="B433" s="197">
        <v>0</v>
      </c>
    </row>
    <row r="434" ht="15" customHeight="1" spans="1:2">
      <c r="A434" s="196" t="s">
        <v>414</v>
      </c>
      <c r="B434" s="197">
        <v>917</v>
      </c>
    </row>
    <row r="435" ht="15" customHeight="1" spans="1:2">
      <c r="A435" s="196" t="s">
        <v>415</v>
      </c>
      <c r="B435" s="197">
        <v>762</v>
      </c>
    </row>
    <row r="436" ht="15" customHeight="1" spans="1:2">
      <c r="A436" s="196" t="s">
        <v>416</v>
      </c>
      <c r="B436" s="197">
        <v>0</v>
      </c>
    </row>
    <row r="437" ht="15" customHeight="1" spans="1:2">
      <c r="A437" s="196" t="s">
        <v>417</v>
      </c>
      <c r="B437" s="197">
        <v>155</v>
      </c>
    </row>
    <row r="438" ht="15" customHeight="1" spans="1:2">
      <c r="A438" s="196" t="s">
        <v>418</v>
      </c>
      <c r="B438" s="197">
        <v>919</v>
      </c>
    </row>
    <row r="439" ht="15" customHeight="1" spans="1:2">
      <c r="A439" s="196" t="s">
        <v>419</v>
      </c>
      <c r="B439" s="197">
        <v>0</v>
      </c>
    </row>
    <row r="440" ht="15" customHeight="1" spans="1:2">
      <c r="A440" s="196" t="s">
        <v>420</v>
      </c>
      <c r="B440" s="197">
        <v>919</v>
      </c>
    </row>
    <row r="441" ht="15" customHeight="1" spans="1:2">
      <c r="A441" s="196" t="s">
        <v>421</v>
      </c>
      <c r="B441" s="197">
        <v>0</v>
      </c>
    </row>
    <row r="442" ht="15" customHeight="1" spans="1:2">
      <c r="A442" s="196" t="s">
        <v>422</v>
      </c>
      <c r="B442" s="197">
        <v>0</v>
      </c>
    </row>
    <row r="443" ht="15" customHeight="1" spans="1:2">
      <c r="A443" s="196" t="s">
        <v>423</v>
      </c>
      <c r="B443" s="197">
        <v>0</v>
      </c>
    </row>
    <row r="444" ht="15" customHeight="1" spans="1:2">
      <c r="A444" s="196" t="s">
        <v>424</v>
      </c>
      <c r="B444" s="197">
        <v>6686</v>
      </c>
    </row>
    <row r="445" ht="15" customHeight="1" spans="1:2">
      <c r="A445" s="196" t="s">
        <v>425</v>
      </c>
      <c r="B445" s="197">
        <v>0</v>
      </c>
    </row>
    <row r="446" ht="15" customHeight="1" spans="1:2">
      <c r="A446" s="196" t="s">
        <v>426</v>
      </c>
      <c r="B446" s="197">
        <v>0</v>
      </c>
    </row>
    <row r="447" ht="15" customHeight="1" spans="1:2">
      <c r="A447" s="196" t="s">
        <v>427</v>
      </c>
      <c r="B447" s="197">
        <v>0</v>
      </c>
    </row>
    <row r="448" ht="15" customHeight="1" spans="1:2">
      <c r="A448" s="196" t="s">
        <v>428</v>
      </c>
      <c r="B448" s="197">
        <v>0</v>
      </c>
    </row>
    <row r="449" ht="15" customHeight="1" spans="1:2">
      <c r="A449" s="196" t="s">
        <v>429</v>
      </c>
      <c r="B449" s="197">
        <v>0</v>
      </c>
    </row>
    <row r="450" ht="15" customHeight="1" spans="1:2">
      <c r="A450" s="196" t="s">
        <v>430</v>
      </c>
      <c r="B450" s="197">
        <v>6686</v>
      </c>
    </row>
    <row r="451" ht="15" customHeight="1" spans="1:2">
      <c r="A451" s="196" t="s">
        <v>431</v>
      </c>
      <c r="B451" s="197">
        <v>8104</v>
      </c>
    </row>
    <row r="452" ht="15" customHeight="1" spans="1:2">
      <c r="A452" s="196" t="s">
        <v>432</v>
      </c>
      <c r="B452" s="197">
        <v>8104</v>
      </c>
    </row>
    <row r="453" ht="15" customHeight="1" spans="1:2">
      <c r="A453" s="196" t="s">
        <v>433</v>
      </c>
      <c r="B453" s="197">
        <f>SUM(B454,B459,B468,B474,B480,B485,B490,B497,B501,B504)</f>
        <v>4868</v>
      </c>
    </row>
    <row r="454" ht="15" customHeight="1" spans="1:2">
      <c r="A454" s="196" t="s">
        <v>434</v>
      </c>
      <c r="B454" s="197">
        <v>318</v>
      </c>
    </row>
    <row r="455" ht="15" customHeight="1" spans="1:2">
      <c r="A455" s="196" t="s">
        <v>143</v>
      </c>
      <c r="B455" s="197">
        <v>313</v>
      </c>
    </row>
    <row r="456" ht="15" customHeight="1" spans="1:2">
      <c r="A456" s="196" t="s">
        <v>144</v>
      </c>
      <c r="B456" s="197">
        <v>0</v>
      </c>
    </row>
    <row r="457" ht="15" customHeight="1" spans="1:6">
      <c r="A457" s="196" t="s">
        <v>145</v>
      </c>
      <c r="B457" s="197">
        <v>0</v>
      </c>
      <c r="E457" s="190"/>
      <c r="F457" s="190"/>
    </row>
    <row r="458" ht="15" customHeight="1" spans="1:6">
      <c r="A458" s="196" t="s">
        <v>435</v>
      </c>
      <c r="B458" s="197">
        <v>5</v>
      </c>
      <c r="E458" s="190"/>
      <c r="F458" s="190"/>
    </row>
    <row r="459" ht="15" customHeight="1" spans="1:6">
      <c r="A459" s="196" t="s">
        <v>436</v>
      </c>
      <c r="B459" s="197">
        <v>0</v>
      </c>
      <c r="E459" s="190"/>
      <c r="F459" s="190"/>
    </row>
    <row r="460" ht="15" customHeight="1" spans="1:6">
      <c r="A460" s="196" t="s">
        <v>437</v>
      </c>
      <c r="B460" s="197">
        <v>0</v>
      </c>
      <c r="E460" s="190"/>
      <c r="F460" s="190"/>
    </row>
    <row r="461" ht="15" customHeight="1" spans="1:2">
      <c r="A461" s="196" t="s">
        <v>438</v>
      </c>
      <c r="B461" s="197">
        <v>0</v>
      </c>
    </row>
    <row r="462" ht="15" customHeight="1" spans="1:2">
      <c r="A462" s="196" t="s">
        <v>439</v>
      </c>
      <c r="B462" s="197">
        <v>0</v>
      </c>
    </row>
    <row r="463" ht="15" customHeight="1" spans="1:2">
      <c r="A463" s="196" t="s">
        <v>440</v>
      </c>
      <c r="B463" s="197">
        <v>0</v>
      </c>
    </row>
    <row r="464" ht="15" customHeight="1" spans="1:2">
      <c r="A464" s="196" t="s">
        <v>441</v>
      </c>
      <c r="B464" s="197">
        <v>0</v>
      </c>
    </row>
    <row r="465" ht="15" customHeight="1" spans="1:2">
      <c r="A465" s="196" t="s">
        <v>442</v>
      </c>
      <c r="B465" s="197">
        <v>0</v>
      </c>
    </row>
    <row r="466" ht="15" customHeight="1" spans="1:2">
      <c r="A466" s="196" t="s">
        <v>443</v>
      </c>
      <c r="B466" s="197">
        <v>0</v>
      </c>
    </row>
    <row r="467" ht="15" customHeight="1" spans="1:2">
      <c r="A467" s="196" t="s">
        <v>444</v>
      </c>
      <c r="B467" s="197">
        <v>0</v>
      </c>
    </row>
    <row r="468" ht="15" customHeight="1" spans="1:2">
      <c r="A468" s="196" t="s">
        <v>445</v>
      </c>
      <c r="B468" s="197">
        <v>20</v>
      </c>
    </row>
    <row r="469" ht="15" customHeight="1" spans="1:2">
      <c r="A469" s="196" t="s">
        <v>437</v>
      </c>
      <c r="B469" s="197">
        <v>0</v>
      </c>
    </row>
    <row r="470" ht="15" customHeight="1" spans="1:2">
      <c r="A470" s="196" t="s">
        <v>446</v>
      </c>
      <c r="B470" s="197">
        <v>20</v>
      </c>
    </row>
    <row r="471" ht="15" customHeight="1" spans="1:2">
      <c r="A471" s="196" t="s">
        <v>447</v>
      </c>
      <c r="B471" s="197">
        <v>0</v>
      </c>
    </row>
    <row r="472" ht="15" customHeight="1" spans="1:2">
      <c r="A472" s="196" t="s">
        <v>448</v>
      </c>
      <c r="B472" s="197">
        <v>0</v>
      </c>
    </row>
    <row r="473" ht="15" customHeight="1" spans="1:2">
      <c r="A473" s="196" t="s">
        <v>449</v>
      </c>
      <c r="B473" s="197">
        <v>0</v>
      </c>
    </row>
    <row r="474" ht="15" customHeight="1" spans="1:2">
      <c r="A474" s="196" t="s">
        <v>450</v>
      </c>
      <c r="B474" s="197">
        <v>3526</v>
      </c>
    </row>
    <row r="475" ht="15" customHeight="1" spans="1:2">
      <c r="A475" s="196" t="s">
        <v>437</v>
      </c>
      <c r="B475" s="197">
        <v>0</v>
      </c>
    </row>
    <row r="476" ht="15" customHeight="1" spans="1:2">
      <c r="A476" s="196" t="s">
        <v>451</v>
      </c>
      <c r="B476" s="197">
        <v>3346</v>
      </c>
    </row>
    <row r="477" ht="15" customHeight="1" spans="1:2">
      <c r="A477" s="196" t="s">
        <v>452</v>
      </c>
      <c r="B477" s="197">
        <v>0</v>
      </c>
    </row>
    <row r="478" ht="15" customHeight="1" spans="1:2">
      <c r="A478" s="196" t="s">
        <v>453</v>
      </c>
      <c r="B478" s="197">
        <v>70</v>
      </c>
    </row>
    <row r="479" ht="15" customHeight="1" spans="1:2">
      <c r="A479" s="196" t="s">
        <v>454</v>
      </c>
      <c r="B479" s="197">
        <v>110</v>
      </c>
    </row>
    <row r="480" ht="15" customHeight="1" spans="1:2">
      <c r="A480" s="196" t="s">
        <v>455</v>
      </c>
      <c r="B480" s="197">
        <v>48</v>
      </c>
    </row>
    <row r="481" ht="15" customHeight="1" spans="1:2">
      <c r="A481" s="196" t="s">
        <v>437</v>
      </c>
      <c r="B481" s="197">
        <v>47</v>
      </c>
    </row>
    <row r="482" ht="15" customHeight="1" spans="1:2">
      <c r="A482" s="196" t="s">
        <v>456</v>
      </c>
      <c r="B482" s="197">
        <v>0</v>
      </c>
    </row>
    <row r="483" ht="15" customHeight="1" spans="1:2">
      <c r="A483" s="196" t="s">
        <v>457</v>
      </c>
      <c r="B483" s="197">
        <v>1</v>
      </c>
    </row>
    <row r="484" ht="15" customHeight="1" spans="1:2">
      <c r="A484" s="196" t="s">
        <v>458</v>
      </c>
      <c r="B484" s="197">
        <v>0</v>
      </c>
    </row>
    <row r="485" ht="15" customHeight="1" spans="1:2">
      <c r="A485" s="196" t="s">
        <v>459</v>
      </c>
      <c r="B485" s="197">
        <v>114</v>
      </c>
    </row>
    <row r="486" ht="15" customHeight="1" spans="1:2">
      <c r="A486" s="196" t="s">
        <v>460</v>
      </c>
      <c r="B486" s="197">
        <v>0</v>
      </c>
    </row>
    <row r="487" ht="15" customHeight="1" spans="1:2">
      <c r="A487" s="196" t="s">
        <v>461</v>
      </c>
      <c r="B487" s="197">
        <v>0</v>
      </c>
    </row>
    <row r="488" ht="15" customHeight="1" spans="1:2">
      <c r="A488" s="196" t="s">
        <v>462</v>
      </c>
      <c r="B488" s="197">
        <v>0</v>
      </c>
    </row>
    <row r="489" ht="15" customHeight="1" spans="1:2">
      <c r="A489" s="196" t="s">
        <v>463</v>
      </c>
      <c r="B489" s="197">
        <v>114</v>
      </c>
    </row>
    <row r="490" ht="15" customHeight="1" spans="1:2">
      <c r="A490" s="196" t="s">
        <v>464</v>
      </c>
      <c r="B490" s="197">
        <v>374</v>
      </c>
    </row>
    <row r="491" ht="15" customHeight="1" spans="1:2">
      <c r="A491" s="196" t="s">
        <v>437</v>
      </c>
      <c r="B491" s="197">
        <v>179</v>
      </c>
    </row>
    <row r="492" ht="15" customHeight="1" spans="1:2">
      <c r="A492" s="196" t="s">
        <v>465</v>
      </c>
      <c r="B492" s="197">
        <v>0</v>
      </c>
    </row>
    <row r="493" ht="15" customHeight="1" spans="1:2">
      <c r="A493" s="196" t="s">
        <v>466</v>
      </c>
      <c r="B493" s="197">
        <v>0</v>
      </c>
    </row>
    <row r="494" ht="15" customHeight="1" spans="1:2">
      <c r="A494" s="196" t="s">
        <v>467</v>
      </c>
      <c r="B494" s="197">
        <v>0</v>
      </c>
    </row>
    <row r="495" ht="15" customHeight="1" spans="1:2">
      <c r="A495" s="196" t="s">
        <v>468</v>
      </c>
      <c r="B495" s="197">
        <v>170</v>
      </c>
    </row>
    <row r="496" ht="15" customHeight="1" spans="1:2">
      <c r="A496" s="196" t="s">
        <v>469</v>
      </c>
      <c r="B496" s="197">
        <v>25</v>
      </c>
    </row>
    <row r="497" ht="15" customHeight="1" spans="1:2">
      <c r="A497" s="196" t="s">
        <v>470</v>
      </c>
      <c r="B497" s="197">
        <v>0</v>
      </c>
    </row>
    <row r="498" ht="15" customHeight="1" spans="1:2">
      <c r="A498" s="196" t="s">
        <v>471</v>
      </c>
      <c r="B498" s="197">
        <v>0</v>
      </c>
    </row>
    <row r="499" ht="15" customHeight="1" spans="1:2">
      <c r="A499" s="196" t="s">
        <v>472</v>
      </c>
      <c r="B499" s="197">
        <v>0</v>
      </c>
    </row>
    <row r="500" ht="15" customHeight="1" spans="1:2">
      <c r="A500" s="196" t="s">
        <v>473</v>
      </c>
      <c r="B500" s="197">
        <v>0</v>
      </c>
    </row>
    <row r="501" ht="15" customHeight="1" spans="1:2">
      <c r="A501" s="196" t="s">
        <v>474</v>
      </c>
      <c r="B501" s="197">
        <v>0</v>
      </c>
    </row>
    <row r="502" ht="15" customHeight="1" spans="1:2">
      <c r="A502" s="196" t="s">
        <v>475</v>
      </c>
      <c r="B502" s="197">
        <v>0</v>
      </c>
    </row>
    <row r="503" ht="15" customHeight="1" spans="1:2">
      <c r="A503" s="196" t="s">
        <v>476</v>
      </c>
      <c r="B503" s="197">
        <v>0</v>
      </c>
    </row>
    <row r="504" ht="15" customHeight="1" spans="1:2">
      <c r="A504" s="196" t="s">
        <v>477</v>
      </c>
      <c r="B504" s="197">
        <v>468</v>
      </c>
    </row>
    <row r="505" ht="15" customHeight="1" spans="1:2">
      <c r="A505" s="196" t="s">
        <v>478</v>
      </c>
      <c r="B505" s="197">
        <v>5</v>
      </c>
    </row>
    <row r="506" ht="15" customHeight="1" spans="1:2">
      <c r="A506" s="196" t="s">
        <v>479</v>
      </c>
      <c r="B506" s="197">
        <v>0</v>
      </c>
    </row>
    <row r="507" ht="15" customHeight="1" spans="1:2">
      <c r="A507" s="196" t="s">
        <v>480</v>
      </c>
      <c r="B507" s="197">
        <v>0</v>
      </c>
    </row>
    <row r="508" ht="15" customHeight="1" spans="1:2">
      <c r="A508" s="196" t="s">
        <v>481</v>
      </c>
      <c r="B508" s="197">
        <v>463</v>
      </c>
    </row>
    <row r="509" ht="15" customHeight="1" spans="1:2">
      <c r="A509" s="196" t="s">
        <v>482</v>
      </c>
      <c r="B509" s="197">
        <f>SUM(B510,B526,B534,B545,B554,B561)</f>
        <v>17271</v>
      </c>
    </row>
    <row r="510" ht="15" customHeight="1" spans="1:2">
      <c r="A510" s="196" t="s">
        <v>483</v>
      </c>
      <c r="B510" s="197">
        <f>SUM(B511:B525)</f>
        <v>9293</v>
      </c>
    </row>
    <row r="511" ht="15" customHeight="1" spans="1:2">
      <c r="A511" s="196" t="s">
        <v>143</v>
      </c>
      <c r="B511" s="197">
        <v>1649</v>
      </c>
    </row>
    <row r="512" ht="15" customHeight="1" spans="1:2">
      <c r="A512" s="196" t="s">
        <v>144</v>
      </c>
      <c r="B512" s="197">
        <v>130</v>
      </c>
    </row>
    <row r="513" ht="15" customHeight="1" spans="1:2">
      <c r="A513" s="196" t="s">
        <v>145</v>
      </c>
      <c r="B513" s="197">
        <v>6</v>
      </c>
    </row>
    <row r="514" ht="15" customHeight="1" spans="1:2">
      <c r="A514" s="196" t="s">
        <v>484</v>
      </c>
      <c r="B514" s="197">
        <v>706</v>
      </c>
    </row>
    <row r="515" ht="15" customHeight="1" spans="1:2">
      <c r="A515" s="196" t="s">
        <v>485</v>
      </c>
      <c r="B515" s="197">
        <v>384</v>
      </c>
    </row>
    <row r="516" ht="15" customHeight="1" spans="1:2">
      <c r="A516" s="196" t="s">
        <v>486</v>
      </c>
      <c r="B516" s="197">
        <v>103</v>
      </c>
    </row>
    <row r="517" ht="15" customHeight="1" spans="1:2">
      <c r="A517" s="196" t="s">
        <v>487</v>
      </c>
      <c r="B517" s="197">
        <v>895</v>
      </c>
    </row>
    <row r="518" ht="15" customHeight="1" spans="1:2">
      <c r="A518" s="196" t="s">
        <v>488</v>
      </c>
      <c r="B518" s="197">
        <v>250</v>
      </c>
    </row>
    <row r="519" ht="15" customHeight="1" spans="1:2">
      <c r="A519" s="196" t="s">
        <v>489</v>
      </c>
      <c r="B519" s="197">
        <v>221</v>
      </c>
    </row>
    <row r="520" ht="15" customHeight="1" spans="1:2">
      <c r="A520" s="196" t="s">
        <v>490</v>
      </c>
      <c r="B520" s="197">
        <v>0</v>
      </c>
    </row>
    <row r="521" ht="15" customHeight="1" spans="1:2">
      <c r="A521" s="196" t="s">
        <v>491</v>
      </c>
      <c r="B521" s="197">
        <v>444</v>
      </c>
    </row>
    <row r="522" ht="15" customHeight="1" spans="1:2">
      <c r="A522" s="196" t="s">
        <v>492</v>
      </c>
      <c r="B522" s="197">
        <v>11</v>
      </c>
    </row>
    <row r="523" ht="15" customHeight="1" spans="1:2">
      <c r="A523" s="196" t="s">
        <v>493</v>
      </c>
      <c r="B523" s="197">
        <v>0</v>
      </c>
    </row>
    <row r="524" ht="15" customHeight="1" spans="1:2">
      <c r="A524" s="196" t="s">
        <v>494</v>
      </c>
      <c r="B524" s="197">
        <v>0</v>
      </c>
    </row>
    <row r="525" ht="15" customHeight="1" spans="1:2">
      <c r="A525" s="196" t="s">
        <v>495</v>
      </c>
      <c r="B525" s="197">
        <v>4494</v>
      </c>
    </row>
    <row r="526" ht="15" customHeight="1" spans="1:2">
      <c r="A526" s="196" t="s">
        <v>496</v>
      </c>
      <c r="B526" s="197">
        <f>SUM(B527:B533)</f>
        <v>648</v>
      </c>
    </row>
    <row r="527" ht="15" customHeight="1" spans="1:2">
      <c r="A527" s="196" t="s">
        <v>143</v>
      </c>
      <c r="B527" s="197">
        <v>94</v>
      </c>
    </row>
    <row r="528" ht="15" customHeight="1" spans="1:2">
      <c r="A528" s="196" t="s">
        <v>144</v>
      </c>
      <c r="B528" s="197">
        <v>4</v>
      </c>
    </row>
    <row r="529" ht="15" customHeight="1" spans="1:2">
      <c r="A529" s="196" t="s">
        <v>145</v>
      </c>
      <c r="B529" s="197">
        <v>0</v>
      </c>
    </row>
    <row r="530" ht="15" customHeight="1" spans="1:2">
      <c r="A530" s="196" t="s">
        <v>497</v>
      </c>
      <c r="B530" s="197">
        <v>60</v>
      </c>
    </row>
    <row r="531" ht="15" customHeight="1" spans="1:2">
      <c r="A531" s="196" t="s">
        <v>498</v>
      </c>
      <c r="B531" s="197">
        <v>425</v>
      </c>
    </row>
    <row r="532" ht="15" customHeight="1" spans="1:2">
      <c r="A532" s="196" t="s">
        <v>499</v>
      </c>
      <c r="B532" s="197">
        <v>4</v>
      </c>
    </row>
    <row r="533" ht="15" customHeight="1" spans="1:2">
      <c r="A533" s="196" t="s">
        <v>500</v>
      </c>
      <c r="B533" s="197">
        <v>61</v>
      </c>
    </row>
    <row r="534" ht="15" customHeight="1" spans="1:2">
      <c r="A534" s="196" t="s">
        <v>501</v>
      </c>
      <c r="B534" s="197">
        <f>SUM(B535:B544)</f>
        <v>1122</v>
      </c>
    </row>
    <row r="535" ht="15" customHeight="1" spans="1:2">
      <c r="A535" s="196" t="s">
        <v>143</v>
      </c>
      <c r="B535" s="197">
        <v>0</v>
      </c>
    </row>
    <row r="536" ht="15" customHeight="1" spans="1:2">
      <c r="A536" s="196" t="s">
        <v>144</v>
      </c>
      <c r="B536" s="197">
        <v>0</v>
      </c>
    </row>
    <row r="537" ht="15" customHeight="1" spans="1:2">
      <c r="A537" s="196" t="s">
        <v>145</v>
      </c>
      <c r="B537" s="197">
        <v>0</v>
      </c>
    </row>
    <row r="538" ht="15" customHeight="1" spans="1:2">
      <c r="A538" s="196" t="s">
        <v>502</v>
      </c>
      <c r="B538" s="197">
        <v>0</v>
      </c>
    </row>
    <row r="539" ht="15" customHeight="1" spans="1:2">
      <c r="A539" s="196" t="s">
        <v>503</v>
      </c>
      <c r="B539" s="197">
        <v>17</v>
      </c>
    </row>
    <row r="540" ht="15" customHeight="1" spans="1:2">
      <c r="A540" s="196" t="s">
        <v>504</v>
      </c>
      <c r="B540" s="197">
        <v>0</v>
      </c>
    </row>
    <row r="541" ht="15" customHeight="1" spans="1:2">
      <c r="A541" s="196" t="s">
        <v>505</v>
      </c>
      <c r="B541" s="197">
        <v>135</v>
      </c>
    </row>
    <row r="542" ht="15" customHeight="1" spans="1:2">
      <c r="A542" s="196" t="s">
        <v>506</v>
      </c>
      <c r="B542" s="197">
        <v>255</v>
      </c>
    </row>
    <row r="543" ht="15" customHeight="1" spans="1:2">
      <c r="A543" s="196" t="s">
        <v>507</v>
      </c>
      <c r="B543" s="197">
        <v>0</v>
      </c>
    </row>
    <row r="544" ht="15" customHeight="1" spans="1:2">
      <c r="A544" s="196" t="s">
        <v>508</v>
      </c>
      <c r="B544" s="197">
        <v>715</v>
      </c>
    </row>
    <row r="545" ht="15" customHeight="1" spans="1:2">
      <c r="A545" s="196" t="s">
        <v>509</v>
      </c>
      <c r="B545" s="197">
        <f>SUM(B546:B553)</f>
        <v>492</v>
      </c>
    </row>
    <row r="546" ht="15" customHeight="1" spans="1:2">
      <c r="A546" s="196" t="s">
        <v>143</v>
      </c>
      <c r="B546" s="197">
        <v>104</v>
      </c>
    </row>
    <row r="547" ht="15" customHeight="1" spans="1:2">
      <c r="A547" s="196" t="s">
        <v>144</v>
      </c>
      <c r="B547" s="197">
        <v>0</v>
      </c>
    </row>
    <row r="548" ht="15" customHeight="1" spans="1:2">
      <c r="A548" s="196" t="s">
        <v>145</v>
      </c>
      <c r="B548" s="197">
        <v>0</v>
      </c>
    </row>
    <row r="549" ht="15" customHeight="1" spans="1:2">
      <c r="A549" s="196" t="s">
        <v>510</v>
      </c>
      <c r="B549" s="197">
        <v>89</v>
      </c>
    </row>
    <row r="550" ht="15" customHeight="1" spans="1:2">
      <c r="A550" s="196" t="s">
        <v>511</v>
      </c>
      <c r="B550" s="197">
        <v>18</v>
      </c>
    </row>
    <row r="551" ht="15" customHeight="1" spans="1:2">
      <c r="A551" s="196" t="s">
        <v>512</v>
      </c>
      <c r="B551" s="197">
        <v>0</v>
      </c>
    </row>
    <row r="552" ht="15" customHeight="1" spans="1:2">
      <c r="A552" s="196" t="s">
        <v>513</v>
      </c>
      <c r="B552" s="197">
        <v>142</v>
      </c>
    </row>
    <row r="553" ht="15" customHeight="1" spans="1:2">
      <c r="A553" s="196" t="s">
        <v>514</v>
      </c>
      <c r="B553" s="197">
        <v>139</v>
      </c>
    </row>
    <row r="554" ht="15" customHeight="1" spans="1:2">
      <c r="A554" s="196" t="s">
        <v>515</v>
      </c>
      <c r="B554" s="197">
        <f>SUM(B555:B560)</f>
        <v>2461</v>
      </c>
    </row>
    <row r="555" ht="15" customHeight="1" spans="1:2">
      <c r="A555" s="196" t="s">
        <v>143</v>
      </c>
      <c r="B555" s="197">
        <v>344</v>
      </c>
    </row>
    <row r="556" ht="15" customHeight="1" spans="1:2">
      <c r="A556" s="196" t="s">
        <v>144</v>
      </c>
      <c r="B556" s="197">
        <v>47</v>
      </c>
    </row>
    <row r="557" ht="15" customHeight="1" spans="1:2">
      <c r="A557" s="196" t="s">
        <v>145</v>
      </c>
      <c r="B557" s="197">
        <v>0</v>
      </c>
    </row>
    <row r="558" ht="15" customHeight="1" spans="1:2">
      <c r="A558" s="196" t="s">
        <v>516</v>
      </c>
      <c r="B558" s="197">
        <v>25</v>
      </c>
    </row>
    <row r="559" ht="15" customHeight="1" spans="1:2">
      <c r="A559" s="196" t="s">
        <v>517</v>
      </c>
      <c r="B559" s="197">
        <v>627</v>
      </c>
    </row>
    <row r="560" ht="15" customHeight="1" spans="1:2">
      <c r="A560" s="196" t="s">
        <v>518</v>
      </c>
      <c r="B560" s="197">
        <v>1418</v>
      </c>
    </row>
    <row r="561" ht="15" customHeight="1" spans="1:2">
      <c r="A561" s="196" t="s">
        <v>519</v>
      </c>
      <c r="B561" s="197">
        <f>SUM(B562:B564)</f>
        <v>3255</v>
      </c>
    </row>
    <row r="562" ht="15" customHeight="1" spans="1:2">
      <c r="A562" s="196" t="s">
        <v>520</v>
      </c>
      <c r="B562" s="197">
        <v>0</v>
      </c>
    </row>
    <row r="563" ht="15" customHeight="1" spans="1:2">
      <c r="A563" s="196" t="s">
        <v>521</v>
      </c>
      <c r="B563" s="197">
        <v>118</v>
      </c>
    </row>
    <row r="564" ht="15" customHeight="1" spans="1:2">
      <c r="A564" s="196" t="s">
        <v>522</v>
      </c>
      <c r="B564" s="197">
        <v>3137</v>
      </c>
    </row>
    <row r="565" ht="15" customHeight="1" spans="1:2">
      <c r="A565" s="196" t="s">
        <v>523</v>
      </c>
      <c r="B565" s="197">
        <f>SUM(B566,B580,B588,B590,B599,B603,B613,B621,B628,B635,B644,B649,B652,B655,B658,B661,B664,B668,B673,B681)</f>
        <v>248888</v>
      </c>
    </row>
    <row r="566" ht="15" customHeight="1" spans="1:2">
      <c r="A566" s="196" t="s">
        <v>524</v>
      </c>
      <c r="B566" s="197">
        <f>SUM(B567:B579)</f>
        <v>6771</v>
      </c>
    </row>
    <row r="567" ht="15" customHeight="1" spans="1:2">
      <c r="A567" s="196" t="s">
        <v>143</v>
      </c>
      <c r="B567" s="197">
        <v>1801</v>
      </c>
    </row>
    <row r="568" ht="15" customHeight="1" spans="1:5">
      <c r="A568" s="196" t="s">
        <v>144</v>
      </c>
      <c r="B568" s="197">
        <v>386</v>
      </c>
      <c r="D568" s="190"/>
      <c r="E568" s="190"/>
    </row>
    <row r="569" ht="15" customHeight="1" spans="1:5">
      <c r="A569" s="196" t="s">
        <v>145</v>
      </c>
      <c r="B569" s="197">
        <v>0</v>
      </c>
      <c r="D569" s="190"/>
      <c r="E569" s="190"/>
    </row>
    <row r="570" ht="15" customHeight="1" spans="1:2">
      <c r="A570" s="196" t="s">
        <v>525</v>
      </c>
      <c r="B570" s="197">
        <v>0</v>
      </c>
    </row>
    <row r="571" ht="15" customHeight="1" spans="1:2">
      <c r="A571" s="196" t="s">
        <v>526</v>
      </c>
      <c r="B571" s="197">
        <v>313</v>
      </c>
    </row>
    <row r="572" ht="15" customHeight="1" spans="1:2">
      <c r="A572" s="196" t="s">
        <v>527</v>
      </c>
      <c r="B572" s="197">
        <v>48</v>
      </c>
    </row>
    <row r="573" ht="15" customHeight="1" spans="1:2">
      <c r="A573" s="196" t="s">
        <v>528</v>
      </c>
      <c r="B573" s="197">
        <v>0</v>
      </c>
    </row>
    <row r="574" ht="15" customHeight="1" spans="1:2">
      <c r="A574" s="196" t="s">
        <v>184</v>
      </c>
      <c r="B574" s="197">
        <v>0</v>
      </c>
    </row>
    <row r="575" ht="15" customHeight="1" spans="1:2">
      <c r="A575" s="196" t="s">
        <v>529</v>
      </c>
      <c r="B575" s="197">
        <v>2627</v>
      </c>
    </row>
    <row r="576" ht="15" customHeight="1" spans="1:2">
      <c r="A576" s="196" t="s">
        <v>530</v>
      </c>
      <c r="B576" s="197">
        <v>89</v>
      </c>
    </row>
    <row r="577" ht="15" customHeight="1" spans="1:2">
      <c r="A577" s="196" t="s">
        <v>531</v>
      </c>
      <c r="B577" s="197">
        <v>242</v>
      </c>
    </row>
    <row r="578" ht="15" customHeight="1" spans="1:2">
      <c r="A578" s="196" t="s">
        <v>532</v>
      </c>
      <c r="B578" s="197">
        <v>127</v>
      </c>
    </row>
    <row r="579" ht="15" customHeight="1" spans="1:2">
      <c r="A579" s="196" t="s">
        <v>533</v>
      </c>
      <c r="B579" s="197">
        <v>1138</v>
      </c>
    </row>
    <row r="580" ht="15" customHeight="1" spans="1:2">
      <c r="A580" s="196" t="s">
        <v>534</v>
      </c>
      <c r="B580" s="197">
        <f>SUM(B581:B587)</f>
        <v>1742</v>
      </c>
    </row>
    <row r="581" ht="15" customHeight="1" spans="1:2">
      <c r="A581" s="196" t="s">
        <v>143</v>
      </c>
      <c r="B581" s="197">
        <v>777</v>
      </c>
    </row>
    <row r="582" ht="15" customHeight="1" spans="1:2">
      <c r="A582" s="196" t="s">
        <v>144</v>
      </c>
      <c r="B582" s="197">
        <v>450</v>
      </c>
    </row>
    <row r="583" ht="15" customHeight="1" spans="1:2">
      <c r="A583" s="196" t="s">
        <v>145</v>
      </c>
      <c r="B583" s="197">
        <v>0</v>
      </c>
    </row>
    <row r="584" ht="15" customHeight="1" spans="1:2">
      <c r="A584" s="196" t="s">
        <v>535</v>
      </c>
      <c r="B584" s="197">
        <v>0</v>
      </c>
    </row>
    <row r="585" ht="15" customHeight="1" spans="1:2">
      <c r="A585" s="196" t="s">
        <v>536</v>
      </c>
      <c r="B585" s="197">
        <v>0</v>
      </c>
    </row>
    <row r="586" ht="15" customHeight="1" spans="1:2">
      <c r="A586" s="196" t="s">
        <v>537</v>
      </c>
      <c r="B586" s="197">
        <v>0</v>
      </c>
    </row>
    <row r="587" ht="15" customHeight="1" spans="1:2">
      <c r="A587" s="196" t="s">
        <v>538</v>
      </c>
      <c r="B587" s="197">
        <v>515</v>
      </c>
    </row>
    <row r="588" ht="15" customHeight="1" spans="1:3">
      <c r="A588" s="196" t="s">
        <v>539</v>
      </c>
      <c r="B588" s="197">
        <v>0</v>
      </c>
      <c r="C588" s="191">
        <f>B588/186329*248888</f>
        <v>0</v>
      </c>
    </row>
    <row r="589" ht="15" customHeight="1" spans="1:3">
      <c r="A589" s="196" t="s">
        <v>540</v>
      </c>
      <c r="B589" s="197">
        <v>0</v>
      </c>
      <c r="C589" s="191">
        <f>B589/186329*248888</f>
        <v>0</v>
      </c>
    </row>
    <row r="590" ht="15" customHeight="1" spans="1:2">
      <c r="A590" s="196" t="s">
        <v>541</v>
      </c>
      <c r="B590" s="197">
        <f>SUM(B591:B598)</f>
        <v>69608</v>
      </c>
    </row>
    <row r="591" ht="15" customHeight="1" spans="1:2">
      <c r="A591" s="196" t="s">
        <v>542</v>
      </c>
      <c r="B591" s="197">
        <v>8143</v>
      </c>
    </row>
    <row r="592" ht="15" customHeight="1" spans="1:2">
      <c r="A592" s="196" t="s">
        <v>543</v>
      </c>
      <c r="B592" s="197">
        <v>3520</v>
      </c>
    </row>
    <row r="593" ht="15" customHeight="1" spans="1:2">
      <c r="A593" s="196" t="s">
        <v>544</v>
      </c>
      <c r="B593" s="197">
        <v>19</v>
      </c>
    </row>
    <row r="594" ht="15" customHeight="1" spans="1:2">
      <c r="A594" s="196" t="s">
        <v>545</v>
      </c>
      <c r="B594" s="197">
        <v>0</v>
      </c>
    </row>
    <row r="595" ht="15" customHeight="1" spans="1:2">
      <c r="A595" s="196" t="s">
        <v>546</v>
      </c>
      <c r="B595" s="197">
        <v>57886</v>
      </c>
    </row>
    <row r="596" ht="15" customHeight="1" spans="1:2">
      <c r="A596" s="196" t="s">
        <v>547</v>
      </c>
      <c r="B596" s="197">
        <v>0</v>
      </c>
    </row>
    <row r="597" ht="15" customHeight="1" spans="1:2">
      <c r="A597" s="196" t="s">
        <v>548</v>
      </c>
      <c r="B597" s="197">
        <v>0</v>
      </c>
    </row>
    <row r="598" ht="15" customHeight="1" spans="1:2">
      <c r="A598" s="196" t="s">
        <v>549</v>
      </c>
      <c r="B598" s="197">
        <v>40</v>
      </c>
    </row>
    <row r="599" ht="15" customHeight="1" spans="1:2">
      <c r="A599" s="196" t="s">
        <v>550</v>
      </c>
      <c r="B599" s="197">
        <f>SUM(B600:B602)</f>
        <v>781</v>
      </c>
    </row>
    <row r="600" ht="15" customHeight="1" spans="1:2">
      <c r="A600" s="196" t="s">
        <v>551</v>
      </c>
      <c r="B600" s="197">
        <v>0</v>
      </c>
    </row>
    <row r="601" ht="15" customHeight="1" spans="1:2">
      <c r="A601" s="196" t="s">
        <v>552</v>
      </c>
      <c r="B601" s="197">
        <v>0</v>
      </c>
    </row>
    <row r="602" ht="15" customHeight="1" spans="1:2">
      <c r="A602" s="196" t="s">
        <v>553</v>
      </c>
      <c r="B602" s="197">
        <v>781</v>
      </c>
    </row>
    <row r="603" ht="15" customHeight="1" spans="1:2">
      <c r="A603" s="196" t="s">
        <v>554</v>
      </c>
      <c r="B603" s="197">
        <f>SUM(B604:B612)</f>
        <v>9273</v>
      </c>
    </row>
    <row r="604" ht="15" customHeight="1" spans="1:2">
      <c r="A604" s="196" t="s">
        <v>555</v>
      </c>
      <c r="B604" s="197">
        <v>48</v>
      </c>
    </row>
    <row r="605" ht="15" customHeight="1" spans="1:2">
      <c r="A605" s="196" t="s">
        <v>556</v>
      </c>
      <c r="B605" s="197">
        <v>79</v>
      </c>
    </row>
    <row r="606" ht="15" customHeight="1" spans="1:2">
      <c r="A606" s="196" t="s">
        <v>557</v>
      </c>
      <c r="B606" s="197">
        <v>0</v>
      </c>
    </row>
    <row r="607" ht="15" customHeight="1" spans="1:2">
      <c r="A607" s="196" t="s">
        <v>558</v>
      </c>
      <c r="B607" s="197">
        <v>0</v>
      </c>
    </row>
    <row r="608" ht="15" customHeight="1" spans="1:2">
      <c r="A608" s="196" t="s">
        <v>559</v>
      </c>
      <c r="B608" s="197">
        <v>0</v>
      </c>
    </row>
    <row r="609" ht="15" customHeight="1" spans="1:2">
      <c r="A609" s="196" t="s">
        <v>560</v>
      </c>
      <c r="B609" s="197">
        <v>0</v>
      </c>
    </row>
    <row r="610" ht="15" customHeight="1" spans="1:2">
      <c r="A610" s="196" t="s">
        <v>561</v>
      </c>
      <c r="B610" s="197">
        <v>265</v>
      </c>
    </row>
    <row r="611" ht="15" customHeight="1" spans="1:2">
      <c r="A611" s="196" t="s">
        <v>562</v>
      </c>
      <c r="B611" s="197">
        <v>0</v>
      </c>
    </row>
    <row r="612" ht="15" customHeight="1" spans="1:2">
      <c r="A612" s="196" t="s">
        <v>563</v>
      </c>
      <c r="B612" s="197">
        <v>8881</v>
      </c>
    </row>
    <row r="613" ht="15" customHeight="1" spans="1:2">
      <c r="A613" s="196" t="s">
        <v>564</v>
      </c>
      <c r="B613" s="197">
        <f>SUM(B614:B620)</f>
        <v>4095</v>
      </c>
    </row>
    <row r="614" ht="15" customHeight="1" spans="1:2">
      <c r="A614" s="196" t="s">
        <v>565</v>
      </c>
      <c r="B614" s="197">
        <v>2356</v>
      </c>
    </row>
    <row r="615" ht="15" customHeight="1" spans="1:2">
      <c r="A615" s="196" t="s">
        <v>566</v>
      </c>
      <c r="B615" s="197">
        <v>739</v>
      </c>
    </row>
    <row r="616" ht="15" customHeight="1" spans="1:2">
      <c r="A616" s="196" t="s">
        <v>567</v>
      </c>
      <c r="B616" s="197">
        <v>200</v>
      </c>
    </row>
    <row r="617" ht="15" customHeight="1" spans="1:2">
      <c r="A617" s="196" t="s">
        <v>568</v>
      </c>
      <c r="B617" s="197">
        <v>267</v>
      </c>
    </row>
    <row r="618" ht="15" customHeight="1" spans="1:2">
      <c r="A618" s="196" t="s">
        <v>569</v>
      </c>
      <c r="B618" s="197">
        <v>0</v>
      </c>
    </row>
    <row r="619" ht="15" customHeight="1" spans="1:2">
      <c r="A619" s="196" t="s">
        <v>570</v>
      </c>
      <c r="B619" s="197">
        <v>0</v>
      </c>
    </row>
    <row r="620" ht="15" customHeight="1" spans="1:2">
      <c r="A620" s="196" t="s">
        <v>571</v>
      </c>
      <c r="B620" s="197">
        <v>533</v>
      </c>
    </row>
    <row r="621" ht="15" customHeight="1" spans="1:2">
      <c r="A621" s="196" t="s">
        <v>572</v>
      </c>
      <c r="B621" s="197">
        <f>SUM(B622:B627)</f>
        <v>7150</v>
      </c>
    </row>
    <row r="622" ht="15" customHeight="1" spans="1:2">
      <c r="A622" s="196" t="s">
        <v>573</v>
      </c>
      <c r="B622" s="197">
        <v>0</v>
      </c>
    </row>
    <row r="623" ht="15" customHeight="1" spans="1:2">
      <c r="A623" s="196" t="s">
        <v>574</v>
      </c>
      <c r="B623" s="197">
        <v>1577</v>
      </c>
    </row>
    <row r="624" ht="15" customHeight="1" spans="1:2">
      <c r="A624" s="196" t="s">
        <v>575</v>
      </c>
      <c r="B624" s="197">
        <v>359</v>
      </c>
    </row>
    <row r="625" ht="15" customHeight="1" spans="1:2">
      <c r="A625" s="196" t="s">
        <v>576</v>
      </c>
      <c r="B625" s="197">
        <v>0</v>
      </c>
    </row>
    <row r="626" ht="15" customHeight="1" spans="1:2">
      <c r="A626" s="196" t="s">
        <v>577</v>
      </c>
      <c r="B626" s="197">
        <v>555</v>
      </c>
    </row>
    <row r="627" ht="15" customHeight="1" spans="1:2">
      <c r="A627" s="196" t="s">
        <v>578</v>
      </c>
      <c r="B627" s="197">
        <v>4659</v>
      </c>
    </row>
    <row r="628" ht="15" customHeight="1" spans="1:2">
      <c r="A628" s="196" t="s">
        <v>579</v>
      </c>
      <c r="B628" s="197">
        <f>SUM(B629:B634)</f>
        <v>1630</v>
      </c>
    </row>
    <row r="629" ht="15" customHeight="1" spans="1:2">
      <c r="A629" s="196" t="s">
        <v>580</v>
      </c>
      <c r="B629" s="197">
        <v>112</v>
      </c>
    </row>
    <row r="630" ht="15" customHeight="1" spans="1:2">
      <c r="A630" s="196" t="s">
        <v>581</v>
      </c>
      <c r="B630" s="197">
        <v>270</v>
      </c>
    </row>
    <row r="631" ht="15" customHeight="1" spans="1:2">
      <c r="A631" s="196" t="s">
        <v>582</v>
      </c>
      <c r="B631" s="197">
        <v>0</v>
      </c>
    </row>
    <row r="632" ht="15" customHeight="1" spans="1:2">
      <c r="A632" s="196" t="s">
        <v>583</v>
      </c>
      <c r="B632" s="197">
        <v>20</v>
      </c>
    </row>
    <row r="633" ht="15" customHeight="1" spans="1:2">
      <c r="A633" s="196" t="s">
        <v>584</v>
      </c>
      <c r="B633" s="197">
        <v>902</v>
      </c>
    </row>
    <row r="634" ht="15" customHeight="1" spans="1:2">
      <c r="A634" s="196" t="s">
        <v>585</v>
      </c>
      <c r="B634" s="197">
        <v>326</v>
      </c>
    </row>
    <row r="635" ht="15" customHeight="1" spans="1:2">
      <c r="A635" s="196" t="s">
        <v>586</v>
      </c>
      <c r="B635" s="197">
        <f>SUM(B636:B643)</f>
        <v>3803</v>
      </c>
    </row>
    <row r="636" ht="15" customHeight="1" spans="1:2">
      <c r="A636" s="196" t="s">
        <v>143</v>
      </c>
      <c r="B636" s="197">
        <v>208</v>
      </c>
    </row>
    <row r="637" ht="15" customHeight="1" spans="1:2">
      <c r="A637" s="196" t="s">
        <v>144</v>
      </c>
      <c r="B637" s="197">
        <v>776</v>
      </c>
    </row>
    <row r="638" ht="15" customHeight="1" spans="1:2">
      <c r="A638" s="196" t="s">
        <v>145</v>
      </c>
      <c r="B638" s="197">
        <v>0</v>
      </c>
    </row>
    <row r="639" ht="15" customHeight="1" spans="1:2">
      <c r="A639" s="196" t="s">
        <v>587</v>
      </c>
      <c r="B639" s="197">
        <v>39</v>
      </c>
    </row>
    <row r="640" ht="15" customHeight="1" spans="1:2">
      <c r="A640" s="196" t="s">
        <v>588</v>
      </c>
      <c r="B640" s="197">
        <v>67</v>
      </c>
    </row>
    <row r="641" ht="15" customHeight="1" spans="1:2">
      <c r="A641" s="196" t="s">
        <v>589</v>
      </c>
      <c r="B641" s="197">
        <v>0</v>
      </c>
    </row>
    <row r="642" ht="15" customHeight="1" spans="1:2">
      <c r="A642" s="196" t="s">
        <v>590</v>
      </c>
      <c r="B642" s="197">
        <v>0</v>
      </c>
    </row>
    <row r="643" ht="15" customHeight="1" spans="1:2">
      <c r="A643" s="196" t="s">
        <v>591</v>
      </c>
      <c r="B643" s="197">
        <v>2713</v>
      </c>
    </row>
    <row r="644" ht="15" customHeight="1" spans="1:2">
      <c r="A644" s="196" t="s">
        <v>592</v>
      </c>
      <c r="B644" s="197">
        <f>SUM(B645:B648)</f>
        <v>91</v>
      </c>
    </row>
    <row r="645" ht="15" customHeight="1" spans="1:2">
      <c r="A645" s="196" t="s">
        <v>143</v>
      </c>
      <c r="B645" s="197">
        <v>61</v>
      </c>
    </row>
    <row r="646" ht="15" customHeight="1" spans="1:2">
      <c r="A646" s="196" t="s">
        <v>144</v>
      </c>
      <c r="B646" s="197">
        <v>5</v>
      </c>
    </row>
    <row r="647" ht="15" customHeight="1" spans="1:2">
      <c r="A647" s="196" t="s">
        <v>145</v>
      </c>
      <c r="B647" s="197">
        <v>0</v>
      </c>
    </row>
    <row r="648" ht="15" customHeight="1" spans="1:2">
      <c r="A648" s="196" t="s">
        <v>593</v>
      </c>
      <c r="B648" s="197">
        <v>25</v>
      </c>
    </row>
    <row r="649" ht="15" customHeight="1" spans="1:2">
      <c r="A649" s="196" t="s">
        <v>594</v>
      </c>
      <c r="B649" s="197">
        <v>214</v>
      </c>
    </row>
    <row r="650" ht="15" customHeight="1" spans="1:2">
      <c r="A650" s="196" t="s">
        <v>595</v>
      </c>
      <c r="B650" s="197">
        <v>214</v>
      </c>
    </row>
    <row r="651" ht="15" customHeight="1" spans="1:3">
      <c r="A651" s="196" t="s">
        <v>596</v>
      </c>
      <c r="B651" s="197">
        <v>0</v>
      </c>
      <c r="C651" s="191">
        <f>B651/186329*248888</f>
        <v>0</v>
      </c>
    </row>
    <row r="652" ht="15" customHeight="1" spans="1:2">
      <c r="A652" s="196" t="s">
        <v>597</v>
      </c>
      <c r="B652" s="197">
        <f>SUM(B653:B654)</f>
        <v>602</v>
      </c>
    </row>
    <row r="653" ht="15" customHeight="1" spans="1:2">
      <c r="A653" s="196" t="s">
        <v>598</v>
      </c>
      <c r="B653" s="197">
        <v>28</v>
      </c>
    </row>
    <row r="654" ht="15" customHeight="1" spans="1:2">
      <c r="A654" s="196" t="s">
        <v>599</v>
      </c>
      <c r="B654" s="197">
        <v>574</v>
      </c>
    </row>
    <row r="655" ht="15" customHeight="1" spans="1:3">
      <c r="A655" s="196" t="s">
        <v>600</v>
      </c>
      <c r="B655" s="197">
        <v>0</v>
      </c>
      <c r="C655" s="191">
        <f t="shared" ref="C655:C663" si="5">B655/186329*248888</f>
        <v>0</v>
      </c>
    </row>
    <row r="656" ht="15" customHeight="1" spans="1:3">
      <c r="A656" s="196" t="s">
        <v>601</v>
      </c>
      <c r="B656" s="197">
        <v>0</v>
      </c>
      <c r="C656" s="191">
        <f t="shared" si="5"/>
        <v>0</v>
      </c>
    </row>
    <row r="657" ht="15" customHeight="1" spans="1:3">
      <c r="A657" s="196" t="s">
        <v>602</v>
      </c>
      <c r="B657" s="197">
        <v>0</v>
      </c>
      <c r="C657" s="191">
        <f t="shared" si="5"/>
        <v>0</v>
      </c>
    </row>
    <row r="658" ht="15" customHeight="1" spans="1:3">
      <c r="A658" s="196" t="s">
        <v>603</v>
      </c>
      <c r="B658" s="197">
        <v>0</v>
      </c>
      <c r="C658" s="191">
        <f t="shared" si="5"/>
        <v>0</v>
      </c>
    </row>
    <row r="659" ht="15" customHeight="1" spans="1:3">
      <c r="A659" s="196" t="s">
        <v>604</v>
      </c>
      <c r="B659" s="197">
        <v>0</v>
      </c>
      <c r="C659" s="191">
        <f t="shared" si="5"/>
        <v>0</v>
      </c>
    </row>
    <row r="660" ht="15" customHeight="1" spans="1:3">
      <c r="A660" s="196" t="s">
        <v>605</v>
      </c>
      <c r="B660" s="197">
        <v>0</v>
      </c>
      <c r="C660" s="191">
        <f t="shared" si="5"/>
        <v>0</v>
      </c>
    </row>
    <row r="661" ht="15" customHeight="1" spans="1:3">
      <c r="A661" s="196" t="s">
        <v>606</v>
      </c>
      <c r="B661" s="197">
        <v>0</v>
      </c>
      <c r="C661" s="191">
        <f t="shared" si="5"/>
        <v>0</v>
      </c>
    </row>
    <row r="662" ht="15" customHeight="1" spans="1:3">
      <c r="A662" s="196" t="s">
        <v>607</v>
      </c>
      <c r="B662" s="197">
        <v>0</v>
      </c>
      <c r="C662" s="191">
        <f t="shared" si="5"/>
        <v>0</v>
      </c>
    </row>
    <row r="663" ht="15" customHeight="1" spans="1:3">
      <c r="A663" s="196" t="s">
        <v>608</v>
      </c>
      <c r="B663" s="197">
        <v>0</v>
      </c>
      <c r="C663" s="191">
        <f t="shared" si="5"/>
        <v>0</v>
      </c>
    </row>
    <row r="664" ht="15" customHeight="1" spans="1:2">
      <c r="A664" s="196" t="s">
        <v>609</v>
      </c>
      <c r="B664" s="197">
        <f>SUM(B665:B667)</f>
        <v>137212</v>
      </c>
    </row>
    <row r="665" ht="15" customHeight="1" spans="1:2">
      <c r="A665" s="196" t="s">
        <v>610</v>
      </c>
      <c r="B665" s="197">
        <v>137212</v>
      </c>
    </row>
    <row r="666" ht="15" customHeight="1" spans="1:3">
      <c r="A666" s="196" t="s">
        <v>611</v>
      </c>
      <c r="B666" s="197">
        <v>0</v>
      </c>
      <c r="C666" s="191">
        <f>B666/186329*248888</f>
        <v>0</v>
      </c>
    </row>
    <row r="667" ht="15" customHeight="1" spans="1:3">
      <c r="A667" s="196" t="s">
        <v>612</v>
      </c>
      <c r="B667" s="197">
        <v>0</v>
      </c>
      <c r="C667" s="191">
        <f>B667/186329*248888</f>
        <v>0</v>
      </c>
    </row>
    <row r="668" ht="15" customHeight="1" spans="1:2">
      <c r="A668" s="196" t="s">
        <v>613</v>
      </c>
      <c r="B668" s="197">
        <f>SUM(B669:B672)</f>
        <v>1781</v>
      </c>
    </row>
    <row r="669" ht="15" customHeight="1" spans="1:2">
      <c r="A669" s="196" t="s">
        <v>614</v>
      </c>
      <c r="B669" s="197">
        <v>363</v>
      </c>
    </row>
    <row r="670" ht="15" customHeight="1" spans="1:2">
      <c r="A670" s="196" t="s">
        <v>615</v>
      </c>
      <c r="B670" s="197">
        <v>1026</v>
      </c>
    </row>
    <row r="671" ht="15" customHeight="1" spans="1:2">
      <c r="A671" s="196" t="s">
        <v>616</v>
      </c>
      <c r="B671" s="197">
        <v>389</v>
      </c>
    </row>
    <row r="672" ht="15" customHeight="1" spans="1:2">
      <c r="A672" s="196" t="s">
        <v>617</v>
      </c>
      <c r="B672" s="197">
        <v>3</v>
      </c>
    </row>
    <row r="673" ht="15" customHeight="1" spans="1:2">
      <c r="A673" s="196" t="s">
        <v>618</v>
      </c>
      <c r="B673" s="191">
        <f>SUM(B674:B680)</f>
        <v>250</v>
      </c>
    </row>
    <row r="674" ht="15" customHeight="1" spans="1:2">
      <c r="A674" s="196" t="s">
        <v>143</v>
      </c>
      <c r="B674" s="197">
        <v>182</v>
      </c>
    </row>
    <row r="675" ht="15" customHeight="1" spans="1:2">
      <c r="A675" s="196" t="s">
        <v>144</v>
      </c>
      <c r="B675" s="197">
        <v>0</v>
      </c>
    </row>
    <row r="676" ht="15" customHeight="1" spans="1:2">
      <c r="A676" s="196" t="s">
        <v>145</v>
      </c>
      <c r="B676" s="197">
        <v>0</v>
      </c>
    </row>
    <row r="677" ht="15" customHeight="1" spans="1:2">
      <c r="A677" s="196" t="s">
        <v>619</v>
      </c>
      <c r="B677" s="197">
        <v>13</v>
      </c>
    </row>
    <row r="678" ht="15" customHeight="1" spans="1:2">
      <c r="A678" s="196" t="s">
        <v>620</v>
      </c>
      <c r="B678" s="197">
        <v>0</v>
      </c>
    </row>
    <row r="679" ht="15" customHeight="1" spans="1:2">
      <c r="A679" s="196" t="s">
        <v>152</v>
      </c>
      <c r="B679" s="197">
        <v>0</v>
      </c>
    </row>
    <row r="680" ht="15" customHeight="1" spans="1:2">
      <c r="A680" s="196" t="s">
        <v>621</v>
      </c>
      <c r="B680" s="197">
        <v>55</v>
      </c>
    </row>
    <row r="681" ht="15" customHeight="1" spans="1:2">
      <c r="A681" s="196" t="s">
        <v>622</v>
      </c>
      <c r="B681" s="197">
        <v>3885</v>
      </c>
    </row>
    <row r="682" ht="15" customHeight="1" spans="1:2">
      <c r="A682" s="196" t="s">
        <v>623</v>
      </c>
      <c r="B682" s="197">
        <v>3885</v>
      </c>
    </row>
    <row r="683" ht="15" customHeight="1" spans="1:2">
      <c r="A683" s="196" t="s">
        <v>624</v>
      </c>
      <c r="B683" s="197">
        <f>SUM(B684,B689,B706,B718,B721,B725,B730,B734,B738,B741,B750,B752)</f>
        <v>32536</v>
      </c>
    </row>
    <row r="684" ht="15" customHeight="1" spans="1:2">
      <c r="A684" s="196" t="s">
        <v>625</v>
      </c>
      <c r="B684" s="197">
        <f>SUM(B685:B688)</f>
        <v>3601</v>
      </c>
    </row>
    <row r="685" ht="15" customHeight="1" spans="1:2">
      <c r="A685" s="196" t="s">
        <v>143</v>
      </c>
      <c r="B685" s="197">
        <v>1555</v>
      </c>
    </row>
    <row r="686" ht="15" customHeight="1" spans="1:2">
      <c r="A686" s="196" t="s">
        <v>144</v>
      </c>
      <c r="B686" s="197">
        <v>243</v>
      </c>
    </row>
    <row r="687" ht="15" customHeight="1" spans="1:5">
      <c r="A687" s="196" t="s">
        <v>145</v>
      </c>
      <c r="B687" s="197">
        <v>0</v>
      </c>
      <c r="D687" s="190"/>
      <c r="E687" s="190"/>
    </row>
    <row r="688" ht="15" customHeight="1" spans="1:2">
      <c r="A688" s="196" t="s">
        <v>626</v>
      </c>
      <c r="B688" s="197">
        <v>1803</v>
      </c>
    </row>
    <row r="689" ht="15" customHeight="1" spans="1:2">
      <c r="A689" s="196" t="s">
        <v>627</v>
      </c>
      <c r="B689" s="197">
        <f>SUM(B690:B701)</f>
        <v>3419</v>
      </c>
    </row>
    <row r="690" ht="15" customHeight="1" spans="1:2">
      <c r="A690" s="196" t="s">
        <v>628</v>
      </c>
      <c r="B690" s="197">
        <v>459</v>
      </c>
    </row>
    <row r="691" ht="15" customHeight="1" spans="1:2">
      <c r="A691" s="196" t="s">
        <v>629</v>
      </c>
      <c r="B691" s="197">
        <v>220</v>
      </c>
    </row>
    <row r="692" ht="15" customHeight="1" spans="1:2">
      <c r="A692" s="196" t="s">
        <v>630</v>
      </c>
      <c r="B692" s="197">
        <v>0</v>
      </c>
    </row>
    <row r="693" ht="15" customHeight="1" spans="1:2">
      <c r="A693" s="196" t="s">
        <v>631</v>
      </c>
      <c r="B693" s="197">
        <v>0</v>
      </c>
    </row>
    <row r="694" ht="15" customHeight="1" spans="1:2">
      <c r="A694" s="196" t="s">
        <v>632</v>
      </c>
      <c r="B694" s="197">
        <v>1430</v>
      </c>
    </row>
    <row r="695" ht="15" customHeight="1" spans="1:2">
      <c r="A695" s="196" t="s">
        <v>633</v>
      </c>
      <c r="B695" s="197">
        <v>20</v>
      </c>
    </row>
    <row r="696" ht="15" customHeight="1" spans="1:2">
      <c r="A696" s="196" t="s">
        <v>634</v>
      </c>
      <c r="B696" s="197">
        <v>0</v>
      </c>
    </row>
    <row r="697" ht="15" customHeight="1" spans="1:2">
      <c r="A697" s="196" t="s">
        <v>635</v>
      </c>
      <c r="B697" s="197">
        <v>0</v>
      </c>
    </row>
    <row r="698" ht="15" customHeight="1" spans="1:2">
      <c r="A698" s="196" t="s">
        <v>636</v>
      </c>
      <c r="B698" s="197">
        <v>0</v>
      </c>
    </row>
    <row r="699" ht="15" customHeight="1" spans="1:2">
      <c r="A699" s="196" t="s">
        <v>637</v>
      </c>
      <c r="B699" s="197">
        <v>0</v>
      </c>
    </row>
    <row r="700" ht="15" customHeight="1" spans="1:2">
      <c r="A700" s="196" t="s">
        <v>638</v>
      </c>
      <c r="B700" s="197">
        <v>0</v>
      </c>
    </row>
    <row r="701" ht="15" customHeight="1" spans="1:2">
      <c r="A701" s="196" t="s">
        <v>639</v>
      </c>
      <c r="B701" s="197">
        <v>1290</v>
      </c>
    </row>
    <row r="702" ht="15" customHeight="1" spans="1:3">
      <c r="A702" s="196" t="s">
        <v>640</v>
      </c>
      <c r="B702" s="197">
        <v>0</v>
      </c>
      <c r="C702" s="191">
        <f>B702/24643*32536</f>
        <v>0</v>
      </c>
    </row>
    <row r="703" ht="15" customHeight="1" spans="1:3">
      <c r="A703" s="196" t="s">
        <v>641</v>
      </c>
      <c r="B703" s="197">
        <v>0</v>
      </c>
      <c r="C703" s="191">
        <f>B703/24643*32536</f>
        <v>0</v>
      </c>
    </row>
    <row r="704" ht="15" customHeight="1" spans="1:3">
      <c r="A704" s="196" t="s">
        <v>642</v>
      </c>
      <c r="B704" s="197">
        <v>0</v>
      </c>
      <c r="C704" s="191">
        <f>B704/24643*32536</f>
        <v>0</v>
      </c>
    </row>
    <row r="705" ht="15" customHeight="1" spans="1:3">
      <c r="A705" s="196" t="s">
        <v>643</v>
      </c>
      <c r="B705" s="197">
        <v>0</v>
      </c>
      <c r="C705" s="191">
        <f>B705/24643*32536</f>
        <v>0</v>
      </c>
    </row>
    <row r="706" ht="15" customHeight="1" spans="1:2">
      <c r="A706" s="196" t="s">
        <v>644</v>
      </c>
      <c r="B706" s="197">
        <f>SUM(B707:B717)</f>
        <v>8913</v>
      </c>
    </row>
    <row r="707" ht="15" customHeight="1" spans="1:2">
      <c r="A707" s="196" t="s">
        <v>645</v>
      </c>
      <c r="B707" s="197">
        <v>1920</v>
      </c>
    </row>
    <row r="708" ht="15" customHeight="1" spans="1:2">
      <c r="A708" s="196" t="s">
        <v>646</v>
      </c>
      <c r="B708" s="197">
        <v>421</v>
      </c>
    </row>
    <row r="709" ht="15" customHeight="1" spans="1:2">
      <c r="A709" s="196" t="s">
        <v>647</v>
      </c>
      <c r="B709" s="197">
        <v>519</v>
      </c>
    </row>
    <row r="710" ht="15" customHeight="1" spans="1:2">
      <c r="A710" s="196" t="s">
        <v>648</v>
      </c>
      <c r="B710" s="197">
        <v>0</v>
      </c>
    </row>
    <row r="711" ht="15" customHeight="1" spans="1:2">
      <c r="A711" s="196" t="s">
        <v>649</v>
      </c>
      <c r="B711" s="197">
        <v>86</v>
      </c>
    </row>
    <row r="712" ht="15" customHeight="1" spans="1:2">
      <c r="A712" s="196" t="s">
        <v>650</v>
      </c>
      <c r="B712" s="197">
        <v>2095</v>
      </c>
    </row>
    <row r="713" ht="15" customHeight="1" spans="1:2">
      <c r="A713" s="196" t="s">
        <v>651</v>
      </c>
      <c r="B713" s="197">
        <v>0</v>
      </c>
    </row>
    <row r="714" ht="15" customHeight="1" spans="1:2">
      <c r="A714" s="196" t="s">
        <v>652</v>
      </c>
      <c r="B714" s="197">
        <v>30</v>
      </c>
    </row>
    <row r="715" ht="15" customHeight="1" spans="1:2">
      <c r="A715" s="196" t="s">
        <v>653</v>
      </c>
      <c r="B715" s="197">
        <v>1741</v>
      </c>
    </row>
    <row r="716" ht="15" customHeight="1" spans="1:2">
      <c r="A716" s="196" t="s">
        <v>654</v>
      </c>
      <c r="B716" s="197">
        <v>0</v>
      </c>
    </row>
    <row r="717" ht="15" customHeight="1" spans="1:2">
      <c r="A717" s="196" t="s">
        <v>655</v>
      </c>
      <c r="B717" s="197">
        <v>2101</v>
      </c>
    </row>
    <row r="718" ht="15" customHeight="1" spans="1:2">
      <c r="A718" s="196" t="s">
        <v>656</v>
      </c>
      <c r="B718" s="197">
        <f>SUM(B719:B720)</f>
        <v>168</v>
      </c>
    </row>
    <row r="719" ht="15" customHeight="1" spans="1:2">
      <c r="A719" s="196" t="s">
        <v>657</v>
      </c>
      <c r="B719" s="197">
        <v>168</v>
      </c>
    </row>
    <row r="720" ht="15" customHeight="1" spans="1:3">
      <c r="A720" s="196" t="s">
        <v>658</v>
      </c>
      <c r="B720" s="197">
        <v>0</v>
      </c>
      <c r="C720" s="191">
        <f>B720/24643*32536</f>
        <v>0</v>
      </c>
    </row>
    <row r="721" ht="15" customHeight="1" spans="1:2">
      <c r="A721" s="196" t="s">
        <v>659</v>
      </c>
      <c r="B721" s="197">
        <f>SUM(B722:B724)</f>
        <v>2234</v>
      </c>
    </row>
    <row r="722" ht="15" customHeight="1" spans="1:2">
      <c r="A722" s="196" t="s">
        <v>660</v>
      </c>
      <c r="B722" s="197">
        <v>0</v>
      </c>
    </row>
    <row r="723" ht="15" customHeight="1" spans="1:2">
      <c r="A723" s="196" t="s">
        <v>661</v>
      </c>
      <c r="B723" s="197">
        <v>2002</v>
      </c>
    </row>
    <row r="724" ht="15" customHeight="1" spans="1:2">
      <c r="A724" s="196" t="s">
        <v>662</v>
      </c>
      <c r="B724" s="197">
        <v>232</v>
      </c>
    </row>
    <row r="725" ht="15" customHeight="1" spans="1:2">
      <c r="A725" s="196" t="s">
        <v>663</v>
      </c>
      <c r="B725" s="197">
        <f>SUM(B726:B729)</f>
        <v>8863</v>
      </c>
    </row>
    <row r="726" ht="15" customHeight="1" spans="1:2">
      <c r="A726" s="196" t="s">
        <v>664</v>
      </c>
      <c r="B726" s="197">
        <v>4702</v>
      </c>
    </row>
    <row r="727" ht="15" customHeight="1" spans="1:2">
      <c r="A727" s="196" t="s">
        <v>665</v>
      </c>
      <c r="B727" s="197">
        <v>1697</v>
      </c>
    </row>
    <row r="728" ht="15" customHeight="1" spans="1:2">
      <c r="A728" s="196" t="s">
        <v>666</v>
      </c>
      <c r="B728" s="197">
        <v>2464</v>
      </c>
    </row>
    <row r="729" ht="15" customHeight="1" spans="1:3">
      <c r="A729" s="196" t="s">
        <v>667</v>
      </c>
      <c r="B729" s="197">
        <v>0</v>
      </c>
      <c r="C729" s="191">
        <f>B729/24643*32536</f>
        <v>0</v>
      </c>
    </row>
    <row r="730" ht="15" customHeight="1" spans="1:2">
      <c r="A730" s="196" t="s">
        <v>668</v>
      </c>
      <c r="B730" s="197">
        <f>SUM(B731:B733)</f>
        <v>83</v>
      </c>
    </row>
    <row r="731" ht="15" customHeight="1" spans="1:2">
      <c r="A731" s="196" t="s">
        <v>669</v>
      </c>
      <c r="B731" s="197">
        <v>9</v>
      </c>
    </row>
    <row r="732" ht="15" customHeight="1" spans="1:2">
      <c r="A732" s="196" t="s">
        <v>670</v>
      </c>
      <c r="B732" s="191">
        <v>0</v>
      </c>
    </row>
    <row r="733" ht="15" customHeight="1" spans="1:2">
      <c r="A733" s="196" t="s">
        <v>671</v>
      </c>
      <c r="B733" s="197">
        <v>74</v>
      </c>
    </row>
    <row r="734" ht="15" customHeight="1" spans="1:2">
      <c r="A734" s="196" t="s">
        <v>672</v>
      </c>
      <c r="B734" s="197">
        <f>SUM(B735:B737)</f>
        <v>406</v>
      </c>
    </row>
    <row r="735" ht="15" customHeight="1" spans="1:2">
      <c r="A735" s="196" t="s">
        <v>673</v>
      </c>
      <c r="B735" s="197">
        <v>26</v>
      </c>
    </row>
    <row r="736" ht="15" customHeight="1" spans="1:2">
      <c r="A736" s="196" t="s">
        <v>674</v>
      </c>
      <c r="B736" s="197">
        <v>318</v>
      </c>
    </row>
    <row r="737" ht="15" customHeight="1" spans="1:2">
      <c r="A737" s="196" t="s">
        <v>675</v>
      </c>
      <c r="B737" s="197">
        <v>62</v>
      </c>
    </row>
    <row r="738" ht="15" customHeight="1" spans="1:2">
      <c r="A738" s="196" t="s">
        <v>676</v>
      </c>
      <c r="B738" s="197">
        <f>SUM(B739:B740)</f>
        <v>96</v>
      </c>
    </row>
    <row r="739" ht="15" customHeight="1" spans="1:2">
      <c r="A739" s="196" t="s">
        <v>677</v>
      </c>
      <c r="B739" s="197">
        <v>96</v>
      </c>
    </row>
    <row r="740" ht="15" customHeight="1" spans="1:3">
      <c r="A740" s="196" t="s">
        <v>678</v>
      </c>
      <c r="B740" s="197">
        <v>0</v>
      </c>
      <c r="C740" s="191">
        <f>B740/24643*32536</f>
        <v>0</v>
      </c>
    </row>
    <row r="741" ht="15" customHeight="1" spans="1:2">
      <c r="A741" s="196" t="s">
        <v>679</v>
      </c>
      <c r="B741" s="197">
        <f>SUM(B742:B749)</f>
        <v>585</v>
      </c>
    </row>
    <row r="742" ht="15" customHeight="1" spans="1:2">
      <c r="A742" s="196" t="s">
        <v>143</v>
      </c>
      <c r="B742" s="197">
        <v>91</v>
      </c>
    </row>
    <row r="743" ht="15" customHeight="1" spans="1:2">
      <c r="A743" s="196" t="s">
        <v>144</v>
      </c>
      <c r="B743" s="191">
        <v>449</v>
      </c>
    </row>
    <row r="744" ht="15" customHeight="1" spans="1:2">
      <c r="A744" s="196" t="s">
        <v>145</v>
      </c>
      <c r="B744" s="197">
        <v>0</v>
      </c>
    </row>
    <row r="745" ht="15" customHeight="1" spans="1:2">
      <c r="A745" s="196" t="s">
        <v>184</v>
      </c>
      <c r="B745" s="197">
        <v>0</v>
      </c>
    </row>
    <row r="746" ht="15" customHeight="1" spans="1:2">
      <c r="A746" s="196" t="s">
        <v>680</v>
      </c>
      <c r="B746" s="197">
        <v>0</v>
      </c>
    </row>
    <row r="747" ht="15" customHeight="1" spans="1:2">
      <c r="A747" s="196" t="s">
        <v>681</v>
      </c>
      <c r="B747" s="197">
        <v>0</v>
      </c>
    </row>
    <row r="748" ht="15" customHeight="1" spans="1:2">
      <c r="A748" s="196" t="s">
        <v>152</v>
      </c>
      <c r="B748" s="197">
        <v>0</v>
      </c>
    </row>
    <row r="749" ht="15" customHeight="1" spans="1:2">
      <c r="A749" s="196" t="s">
        <v>682</v>
      </c>
      <c r="B749" s="197">
        <v>45</v>
      </c>
    </row>
    <row r="750" ht="15" customHeight="1" spans="1:2">
      <c r="A750" s="196" t="s">
        <v>683</v>
      </c>
      <c r="B750" s="197">
        <v>25</v>
      </c>
    </row>
    <row r="751" ht="15" customHeight="1" spans="1:2">
      <c r="A751" s="196" t="s">
        <v>684</v>
      </c>
      <c r="B751" s="197">
        <v>25</v>
      </c>
    </row>
    <row r="752" ht="15" customHeight="1" spans="1:2">
      <c r="A752" s="196" t="s">
        <v>685</v>
      </c>
      <c r="B752" s="197">
        <v>4143</v>
      </c>
    </row>
    <row r="753" ht="15" customHeight="1" spans="1:2">
      <c r="A753" s="196" t="s">
        <v>686</v>
      </c>
      <c r="B753" s="197">
        <v>4143</v>
      </c>
    </row>
    <row r="754" ht="15" customHeight="1" spans="1:6">
      <c r="A754" s="196" t="s">
        <v>687</v>
      </c>
      <c r="B754" s="197">
        <f>SUM(B755,B765,B769,B783,B790,B804,B806,B816,B831)</f>
        <v>9991</v>
      </c>
      <c r="E754" s="190"/>
      <c r="F754" s="190"/>
    </row>
    <row r="755" ht="15" customHeight="1" spans="1:2">
      <c r="A755" s="196" t="s">
        <v>688</v>
      </c>
      <c r="B755" s="197">
        <v>2366</v>
      </c>
    </row>
    <row r="756" ht="15" customHeight="1" spans="1:2">
      <c r="A756" s="196" t="s">
        <v>143</v>
      </c>
      <c r="B756" s="197">
        <v>1301</v>
      </c>
    </row>
    <row r="757" ht="15" customHeight="1" spans="1:2">
      <c r="A757" s="196" t="s">
        <v>144</v>
      </c>
      <c r="B757" s="197">
        <v>0</v>
      </c>
    </row>
    <row r="758" ht="15" customHeight="1" spans="1:2">
      <c r="A758" s="196" t="s">
        <v>145</v>
      </c>
      <c r="B758" s="197">
        <v>0</v>
      </c>
    </row>
    <row r="759" ht="15" customHeight="1" spans="1:2">
      <c r="A759" s="196" t="s">
        <v>689</v>
      </c>
      <c r="B759" s="197">
        <v>0</v>
      </c>
    </row>
    <row r="760" ht="15" customHeight="1" spans="1:2">
      <c r="A760" s="196" t="s">
        <v>690</v>
      </c>
      <c r="B760" s="197">
        <v>0</v>
      </c>
    </row>
    <row r="761" ht="15" customHeight="1" spans="1:2">
      <c r="A761" s="196" t="s">
        <v>691</v>
      </c>
      <c r="B761" s="197">
        <v>0</v>
      </c>
    </row>
    <row r="762" ht="15" customHeight="1" spans="1:2">
      <c r="A762" s="196" t="s">
        <v>692</v>
      </c>
      <c r="B762" s="197">
        <v>0</v>
      </c>
    </row>
    <row r="763" ht="15" customHeight="1" spans="1:2">
      <c r="A763" s="196" t="s">
        <v>693</v>
      </c>
      <c r="B763" s="197">
        <v>0</v>
      </c>
    </row>
    <row r="764" ht="15" customHeight="1" spans="1:2">
      <c r="A764" s="196" t="s">
        <v>694</v>
      </c>
      <c r="B764" s="197">
        <v>1065</v>
      </c>
    </row>
    <row r="765" ht="15" customHeight="1" spans="1:2">
      <c r="A765" s="196" t="s">
        <v>695</v>
      </c>
      <c r="B765" s="197">
        <v>100</v>
      </c>
    </row>
    <row r="766" ht="15" customHeight="1" spans="1:2">
      <c r="A766" s="196" t="s">
        <v>696</v>
      </c>
      <c r="B766" s="197">
        <v>0</v>
      </c>
    </row>
    <row r="767" ht="15" customHeight="1" spans="1:2">
      <c r="A767" s="196" t="s">
        <v>697</v>
      </c>
      <c r="B767" s="197">
        <v>0</v>
      </c>
    </row>
    <row r="768" ht="15" customHeight="1" spans="1:2">
      <c r="A768" s="196" t="s">
        <v>698</v>
      </c>
      <c r="B768" s="197">
        <v>100</v>
      </c>
    </row>
    <row r="769" ht="15" customHeight="1" spans="1:2">
      <c r="A769" s="196" t="s">
        <v>699</v>
      </c>
      <c r="B769" s="197">
        <v>1553</v>
      </c>
    </row>
    <row r="770" ht="15" customHeight="1" spans="1:2">
      <c r="A770" s="196" t="s">
        <v>700</v>
      </c>
      <c r="B770" s="197">
        <v>700</v>
      </c>
    </row>
    <row r="771" ht="15" customHeight="1" spans="1:2">
      <c r="A771" s="196" t="s">
        <v>701</v>
      </c>
      <c r="B771" s="197">
        <v>0</v>
      </c>
    </row>
    <row r="772" ht="15" customHeight="1" spans="1:2">
      <c r="A772" s="196" t="s">
        <v>702</v>
      </c>
      <c r="B772" s="197">
        <v>0</v>
      </c>
    </row>
    <row r="773" ht="15" customHeight="1" spans="1:2">
      <c r="A773" s="196" t="s">
        <v>703</v>
      </c>
      <c r="B773" s="197">
        <v>0</v>
      </c>
    </row>
    <row r="774" ht="15" customHeight="1" spans="1:2">
      <c r="A774" s="196" t="s">
        <v>704</v>
      </c>
      <c r="B774" s="197">
        <v>0</v>
      </c>
    </row>
    <row r="775" ht="15" customHeight="1" spans="1:2">
      <c r="A775" s="196" t="s">
        <v>705</v>
      </c>
      <c r="B775" s="197">
        <v>0</v>
      </c>
    </row>
    <row r="776" ht="15" customHeight="1" spans="1:2">
      <c r="A776" s="196" t="s">
        <v>706</v>
      </c>
      <c r="B776" s="197">
        <v>853</v>
      </c>
    </row>
    <row r="777" ht="15" customHeight="1" spans="1:2">
      <c r="A777" s="196" t="s">
        <v>707</v>
      </c>
      <c r="B777" s="197">
        <v>0</v>
      </c>
    </row>
    <row r="778" ht="15" customHeight="1" spans="1:2">
      <c r="A778" s="196" t="s">
        <v>708</v>
      </c>
      <c r="B778" s="197">
        <v>0</v>
      </c>
    </row>
    <row r="779" ht="15" customHeight="1" spans="1:2">
      <c r="A779" s="196" t="s">
        <v>709</v>
      </c>
      <c r="B779" s="197">
        <v>0</v>
      </c>
    </row>
    <row r="780" ht="15" customHeight="1" spans="1:2">
      <c r="A780" s="196" t="s">
        <v>710</v>
      </c>
      <c r="B780" s="197">
        <v>0</v>
      </c>
    </row>
    <row r="781" ht="15" customHeight="1" spans="1:2">
      <c r="A781" s="196" t="s">
        <v>711</v>
      </c>
      <c r="B781" s="191">
        <v>0</v>
      </c>
    </row>
    <row r="782" ht="15" customHeight="1" spans="1:2">
      <c r="A782" s="196" t="s">
        <v>712</v>
      </c>
      <c r="B782" s="197">
        <v>0</v>
      </c>
    </row>
    <row r="783" ht="15" customHeight="1" spans="1:2">
      <c r="A783" s="196" t="s">
        <v>713</v>
      </c>
      <c r="B783" s="197">
        <v>3</v>
      </c>
    </row>
    <row r="784" ht="15" customHeight="1" spans="1:2">
      <c r="A784" s="196" t="s">
        <v>714</v>
      </c>
      <c r="B784" s="197">
        <v>0</v>
      </c>
    </row>
    <row r="785" ht="15" customHeight="1" spans="1:2">
      <c r="A785" s="196" t="s">
        <v>715</v>
      </c>
      <c r="B785" s="197">
        <v>0</v>
      </c>
    </row>
    <row r="786" ht="15" customHeight="1" spans="1:2">
      <c r="A786" s="196" t="s">
        <v>716</v>
      </c>
      <c r="B786" s="197">
        <v>0</v>
      </c>
    </row>
    <row r="787" ht="15" customHeight="1" spans="1:2">
      <c r="A787" s="196" t="s">
        <v>717</v>
      </c>
      <c r="B787" s="197">
        <v>0</v>
      </c>
    </row>
    <row r="788" ht="15" customHeight="1" spans="1:2">
      <c r="A788" s="196" t="s">
        <v>718</v>
      </c>
      <c r="B788" s="197">
        <v>3</v>
      </c>
    </row>
    <row r="789" ht="15" customHeight="1" spans="1:2">
      <c r="A789" s="196" t="s">
        <v>719</v>
      </c>
      <c r="B789" s="197">
        <v>0</v>
      </c>
    </row>
    <row r="790" ht="15" customHeight="1" spans="1:2">
      <c r="A790" s="196" t="s">
        <v>720</v>
      </c>
      <c r="B790" s="197">
        <v>28</v>
      </c>
    </row>
    <row r="791" ht="15" customHeight="1" spans="1:2">
      <c r="A791" s="196" t="s">
        <v>721</v>
      </c>
      <c r="B791" s="197">
        <v>0</v>
      </c>
    </row>
    <row r="792" ht="15" customHeight="1" spans="1:2">
      <c r="A792" s="196" t="s">
        <v>722</v>
      </c>
      <c r="B792" s="197">
        <v>0</v>
      </c>
    </row>
    <row r="793" ht="15" customHeight="1" spans="1:2">
      <c r="A793" s="196" t="s">
        <v>723</v>
      </c>
      <c r="B793" s="197">
        <v>0</v>
      </c>
    </row>
    <row r="794" ht="15" customHeight="1" spans="1:2">
      <c r="A794" s="196" t="s">
        <v>724</v>
      </c>
      <c r="B794" s="197">
        <v>0</v>
      </c>
    </row>
    <row r="795" ht="15" customHeight="1" spans="1:2">
      <c r="A795" s="196" t="s">
        <v>725</v>
      </c>
      <c r="B795" s="197">
        <v>28</v>
      </c>
    </row>
    <row r="796" ht="15" customHeight="1" spans="1:2">
      <c r="A796" s="196" t="s">
        <v>726</v>
      </c>
      <c r="B796" s="197">
        <v>0</v>
      </c>
    </row>
    <row r="797" ht="15" customHeight="1" spans="1:2">
      <c r="A797" s="196" t="s">
        <v>727</v>
      </c>
      <c r="B797" s="197">
        <v>0</v>
      </c>
    </row>
    <row r="798" ht="15" customHeight="1" spans="1:2">
      <c r="A798" s="196" t="s">
        <v>728</v>
      </c>
      <c r="B798" s="197">
        <v>0</v>
      </c>
    </row>
    <row r="799" ht="15" customHeight="1" spans="1:2">
      <c r="A799" s="196" t="s">
        <v>729</v>
      </c>
      <c r="B799" s="197">
        <v>0</v>
      </c>
    </row>
    <row r="800" ht="15" customHeight="1" spans="1:2">
      <c r="A800" s="196" t="s">
        <v>730</v>
      </c>
      <c r="B800" s="197">
        <v>0</v>
      </c>
    </row>
    <row r="801" ht="15" customHeight="1" spans="1:2">
      <c r="A801" s="196" t="s">
        <v>731</v>
      </c>
      <c r="B801" s="197">
        <v>0</v>
      </c>
    </row>
    <row r="802" ht="15" customHeight="1" spans="1:2">
      <c r="A802" s="196" t="s">
        <v>732</v>
      </c>
      <c r="B802" s="197">
        <v>0</v>
      </c>
    </row>
    <row r="803" ht="15" customHeight="1" spans="1:2">
      <c r="A803" s="196" t="s">
        <v>733</v>
      </c>
      <c r="B803" s="197">
        <v>0</v>
      </c>
    </row>
    <row r="804" ht="15" customHeight="1" spans="1:2">
      <c r="A804" s="196" t="s">
        <v>734</v>
      </c>
      <c r="B804" s="197">
        <v>60</v>
      </c>
    </row>
    <row r="805" ht="15" customHeight="1" spans="1:2">
      <c r="A805" s="196" t="s">
        <v>735</v>
      </c>
      <c r="B805" s="197">
        <v>60</v>
      </c>
    </row>
    <row r="806" ht="15" customHeight="1" spans="1:2">
      <c r="A806" s="196" t="s">
        <v>736</v>
      </c>
      <c r="B806" s="197">
        <v>138</v>
      </c>
    </row>
    <row r="807" ht="15" customHeight="1" spans="1:2">
      <c r="A807" s="196" t="s">
        <v>737</v>
      </c>
      <c r="B807" s="197">
        <v>93</v>
      </c>
    </row>
    <row r="808" ht="15" customHeight="1" spans="1:2">
      <c r="A808" s="196" t="s">
        <v>738</v>
      </c>
      <c r="B808" s="197">
        <v>10</v>
      </c>
    </row>
    <row r="809" ht="15" customHeight="1" spans="1:2">
      <c r="A809" s="196" t="s">
        <v>739</v>
      </c>
      <c r="B809" s="197">
        <v>0</v>
      </c>
    </row>
    <row r="810" ht="15" customHeight="1" spans="1:2">
      <c r="A810" s="196" t="s">
        <v>740</v>
      </c>
      <c r="B810" s="197">
        <v>0</v>
      </c>
    </row>
    <row r="811" ht="15" customHeight="1" spans="1:2">
      <c r="A811" s="196" t="s">
        <v>741</v>
      </c>
      <c r="B811" s="197">
        <v>35</v>
      </c>
    </row>
    <row r="812" ht="15" customHeight="1" spans="1:2">
      <c r="A812" s="196" t="s">
        <v>742</v>
      </c>
      <c r="B812" s="197">
        <v>0</v>
      </c>
    </row>
    <row r="813" ht="15" customHeight="1" spans="1:2">
      <c r="A813" s="196" t="s">
        <v>743</v>
      </c>
      <c r="B813" s="197">
        <v>0</v>
      </c>
    </row>
    <row r="814" ht="15" customHeight="1" spans="1:2">
      <c r="A814" s="196" t="s">
        <v>744</v>
      </c>
      <c r="B814" s="197">
        <v>0</v>
      </c>
    </row>
    <row r="815" ht="15" customHeight="1" spans="1:2">
      <c r="A815" s="196" t="s">
        <v>745</v>
      </c>
      <c r="B815" s="197">
        <v>0</v>
      </c>
    </row>
    <row r="816" ht="15" customHeight="1" spans="1:2">
      <c r="A816" s="196" t="s">
        <v>746</v>
      </c>
      <c r="B816" s="197">
        <v>1076</v>
      </c>
    </row>
    <row r="817" ht="15" customHeight="1" spans="1:2">
      <c r="A817" s="196" t="s">
        <v>143</v>
      </c>
      <c r="B817" s="197">
        <v>0</v>
      </c>
    </row>
    <row r="818" ht="15" customHeight="1" spans="1:2">
      <c r="A818" s="196" t="s">
        <v>144</v>
      </c>
      <c r="B818" s="197">
        <v>0</v>
      </c>
    </row>
    <row r="819" ht="15" customHeight="1" spans="1:2">
      <c r="A819" s="196" t="s">
        <v>145</v>
      </c>
      <c r="B819" s="197">
        <v>0</v>
      </c>
    </row>
    <row r="820" ht="15" customHeight="1" spans="1:2">
      <c r="A820" s="196" t="s">
        <v>747</v>
      </c>
      <c r="B820" s="197">
        <v>0</v>
      </c>
    </row>
    <row r="821" ht="15" customHeight="1" spans="1:2">
      <c r="A821" s="196" t="s">
        <v>748</v>
      </c>
      <c r="B821" s="197">
        <v>0</v>
      </c>
    </row>
    <row r="822" ht="15" customHeight="1" spans="1:2">
      <c r="A822" s="196" t="s">
        <v>749</v>
      </c>
      <c r="B822" s="197">
        <v>0</v>
      </c>
    </row>
    <row r="823" ht="15" customHeight="1" spans="1:2">
      <c r="A823" s="196" t="s">
        <v>750</v>
      </c>
      <c r="B823" s="197">
        <v>1076</v>
      </c>
    </row>
    <row r="824" ht="15" customHeight="1" spans="1:2">
      <c r="A824" s="196" t="s">
        <v>751</v>
      </c>
      <c r="B824" s="197">
        <v>0</v>
      </c>
    </row>
    <row r="825" ht="15" customHeight="1" spans="1:2">
      <c r="A825" s="196" t="s">
        <v>752</v>
      </c>
      <c r="B825" s="197">
        <v>0</v>
      </c>
    </row>
    <row r="826" ht="15" customHeight="1" spans="1:2">
      <c r="A826" s="196" t="s">
        <v>753</v>
      </c>
      <c r="B826" s="197">
        <v>0</v>
      </c>
    </row>
    <row r="827" ht="15" customHeight="1" spans="1:2">
      <c r="A827" s="196" t="s">
        <v>184</v>
      </c>
      <c r="B827" s="197">
        <v>0</v>
      </c>
    </row>
    <row r="828" ht="15" customHeight="1" spans="1:2">
      <c r="A828" s="196" t="s">
        <v>754</v>
      </c>
      <c r="B828" s="197">
        <v>0</v>
      </c>
    </row>
    <row r="829" ht="15" customHeight="1" spans="1:2">
      <c r="A829" s="196" t="s">
        <v>152</v>
      </c>
      <c r="B829" s="197">
        <v>0</v>
      </c>
    </row>
    <row r="830" ht="15" customHeight="1" spans="1:2">
      <c r="A830" s="196" t="s">
        <v>755</v>
      </c>
      <c r="B830" s="197">
        <v>0</v>
      </c>
    </row>
    <row r="831" ht="15" customHeight="1" spans="1:2">
      <c r="A831" s="196" t="s">
        <v>756</v>
      </c>
      <c r="B831" s="197">
        <v>4667</v>
      </c>
    </row>
    <row r="832" ht="15" customHeight="1" spans="1:2">
      <c r="A832" s="196" t="s">
        <v>757</v>
      </c>
      <c r="B832" s="197">
        <v>4667</v>
      </c>
    </row>
    <row r="833" ht="15" customHeight="1" spans="1:2">
      <c r="A833" s="196" t="s">
        <v>758</v>
      </c>
      <c r="B833" s="197">
        <f>SUM(B834,B845,B847,B850,B852,B854)</f>
        <v>55968</v>
      </c>
    </row>
    <row r="834" ht="15" customHeight="1" spans="1:6">
      <c r="A834" s="196" t="s">
        <v>759</v>
      </c>
      <c r="B834" s="197">
        <v>25389</v>
      </c>
      <c r="E834" s="190"/>
      <c r="F834" s="190"/>
    </row>
    <row r="835" ht="15" customHeight="1" spans="1:2">
      <c r="A835" s="196" t="s">
        <v>143</v>
      </c>
      <c r="B835" s="197">
        <v>1612</v>
      </c>
    </row>
    <row r="836" ht="15" customHeight="1" spans="1:2">
      <c r="A836" s="196" t="s">
        <v>144</v>
      </c>
      <c r="B836" s="197">
        <v>227</v>
      </c>
    </row>
    <row r="837" ht="15" customHeight="1" spans="1:2">
      <c r="A837" s="196" t="s">
        <v>145</v>
      </c>
      <c r="B837" s="197">
        <v>1</v>
      </c>
    </row>
    <row r="838" ht="15" customHeight="1" spans="1:2">
      <c r="A838" s="196" t="s">
        <v>760</v>
      </c>
      <c r="B838" s="197">
        <v>1185</v>
      </c>
    </row>
    <row r="839" ht="15" customHeight="1" spans="1:2">
      <c r="A839" s="196" t="s">
        <v>761</v>
      </c>
      <c r="B839" s="197">
        <v>64</v>
      </c>
    </row>
    <row r="840" ht="15" customHeight="1" spans="1:2">
      <c r="A840" s="196" t="s">
        <v>762</v>
      </c>
      <c r="B840" s="197">
        <v>472</v>
      </c>
    </row>
    <row r="841" ht="15" customHeight="1" spans="1:2">
      <c r="A841" s="196" t="s">
        <v>763</v>
      </c>
      <c r="B841" s="197">
        <v>669</v>
      </c>
    </row>
    <row r="842" ht="15" customHeight="1" spans="1:2">
      <c r="A842" s="196" t="s">
        <v>764</v>
      </c>
      <c r="B842" s="197">
        <v>0</v>
      </c>
    </row>
    <row r="843" ht="15" customHeight="1" spans="1:2">
      <c r="A843" s="196" t="s">
        <v>765</v>
      </c>
      <c r="B843" s="197">
        <v>0</v>
      </c>
    </row>
    <row r="844" ht="15" customHeight="1" spans="1:2">
      <c r="A844" s="196" t="s">
        <v>766</v>
      </c>
      <c r="B844" s="197">
        <v>21159</v>
      </c>
    </row>
    <row r="845" ht="15" customHeight="1" spans="1:2">
      <c r="A845" s="196" t="s">
        <v>767</v>
      </c>
      <c r="B845" s="197">
        <v>396</v>
      </c>
    </row>
    <row r="846" ht="15" customHeight="1" spans="1:2">
      <c r="A846" s="196" t="s">
        <v>768</v>
      </c>
      <c r="B846" s="197">
        <v>396</v>
      </c>
    </row>
    <row r="847" ht="15" customHeight="1" spans="1:2">
      <c r="A847" s="196" t="s">
        <v>769</v>
      </c>
      <c r="B847" s="197">
        <v>27208</v>
      </c>
    </row>
    <row r="848" ht="15" customHeight="1" spans="1:2">
      <c r="A848" s="196" t="s">
        <v>770</v>
      </c>
      <c r="B848" s="197">
        <v>0</v>
      </c>
    </row>
    <row r="849" ht="15" customHeight="1" spans="1:2">
      <c r="A849" s="196" t="s">
        <v>771</v>
      </c>
      <c r="B849" s="197">
        <v>27208</v>
      </c>
    </row>
    <row r="850" ht="15" customHeight="1" spans="1:2">
      <c r="A850" s="196" t="s">
        <v>772</v>
      </c>
      <c r="B850" s="197">
        <v>2134</v>
      </c>
    </row>
    <row r="851" ht="15" customHeight="1" spans="1:2">
      <c r="A851" s="196" t="s">
        <v>773</v>
      </c>
      <c r="B851" s="197">
        <v>2134</v>
      </c>
    </row>
    <row r="852" ht="15" customHeight="1" spans="1:2">
      <c r="A852" s="196" t="s">
        <v>774</v>
      </c>
      <c r="B852" s="197">
        <v>41</v>
      </c>
    </row>
    <row r="853" ht="15" customHeight="1" spans="1:2">
      <c r="A853" s="196" t="s">
        <v>775</v>
      </c>
      <c r="B853" s="197">
        <v>41</v>
      </c>
    </row>
    <row r="854" ht="15" customHeight="1" spans="1:2">
      <c r="A854" s="196" t="s">
        <v>776</v>
      </c>
      <c r="B854" s="197">
        <v>800</v>
      </c>
    </row>
    <row r="855" ht="15" customHeight="1" spans="1:2">
      <c r="A855" s="196" t="s">
        <v>777</v>
      </c>
      <c r="B855" s="197">
        <v>800</v>
      </c>
    </row>
    <row r="856" ht="15" customHeight="1" spans="1:2">
      <c r="A856" s="196" t="s">
        <v>778</v>
      </c>
      <c r="B856" s="197">
        <f>SUM(B857,B882,B907,B944,B955,B961,B968,B978)</f>
        <v>43735</v>
      </c>
    </row>
    <row r="857" ht="15" customHeight="1" spans="1:6">
      <c r="A857" s="196" t="s">
        <v>779</v>
      </c>
      <c r="B857" s="197">
        <f>SUM(B858:B881)</f>
        <v>13899</v>
      </c>
      <c r="E857" s="190"/>
      <c r="F857" s="190"/>
    </row>
    <row r="858" ht="15" customHeight="1" spans="1:2">
      <c r="A858" s="196" t="s">
        <v>143</v>
      </c>
      <c r="B858" s="197">
        <v>1611</v>
      </c>
    </row>
    <row r="859" ht="15" customHeight="1" spans="1:2">
      <c r="A859" s="196" t="s">
        <v>144</v>
      </c>
      <c r="B859" s="197">
        <v>0</v>
      </c>
    </row>
    <row r="860" ht="15" customHeight="1" spans="1:2">
      <c r="A860" s="196" t="s">
        <v>145</v>
      </c>
      <c r="B860" s="197">
        <v>0</v>
      </c>
    </row>
    <row r="861" ht="15" customHeight="1" spans="1:2">
      <c r="A861" s="196" t="s">
        <v>152</v>
      </c>
      <c r="B861" s="197">
        <v>6067</v>
      </c>
    </row>
    <row r="862" ht="15" customHeight="1" spans="1:2">
      <c r="A862" s="196" t="s">
        <v>780</v>
      </c>
      <c r="B862" s="197">
        <v>0</v>
      </c>
    </row>
    <row r="863" ht="15" customHeight="1" spans="1:2">
      <c r="A863" s="196" t="s">
        <v>781</v>
      </c>
      <c r="B863" s="197">
        <v>225</v>
      </c>
    </row>
    <row r="864" ht="15" customHeight="1" spans="1:2">
      <c r="A864" s="196" t="s">
        <v>782</v>
      </c>
      <c r="B864" s="197">
        <v>138</v>
      </c>
    </row>
    <row r="865" ht="15" customHeight="1" spans="1:2">
      <c r="A865" s="196" t="s">
        <v>783</v>
      </c>
      <c r="B865" s="197">
        <v>92</v>
      </c>
    </row>
    <row r="866" ht="15" customHeight="1" spans="1:2">
      <c r="A866" s="196" t="s">
        <v>784</v>
      </c>
      <c r="B866" s="197">
        <v>118</v>
      </c>
    </row>
    <row r="867" ht="15" customHeight="1" spans="1:2">
      <c r="A867" s="196" t="s">
        <v>785</v>
      </c>
      <c r="B867" s="197">
        <v>0</v>
      </c>
    </row>
    <row r="868" ht="15" customHeight="1" spans="1:3">
      <c r="A868" s="196" t="s">
        <v>786</v>
      </c>
      <c r="B868" s="197">
        <v>0</v>
      </c>
      <c r="C868" s="191">
        <f t="shared" ref="C868:C876" si="6">B868/28126*43735</f>
        <v>0</v>
      </c>
    </row>
    <row r="869" ht="15" customHeight="1" spans="1:3">
      <c r="A869" s="196" t="s">
        <v>787</v>
      </c>
      <c r="B869" s="197">
        <v>0</v>
      </c>
      <c r="C869" s="191">
        <f t="shared" si="6"/>
        <v>0</v>
      </c>
    </row>
    <row r="870" ht="15" customHeight="1" spans="1:3">
      <c r="A870" s="196" t="s">
        <v>788</v>
      </c>
      <c r="B870" s="197">
        <v>0</v>
      </c>
      <c r="C870" s="191">
        <f t="shared" si="6"/>
        <v>0</v>
      </c>
    </row>
    <row r="871" ht="15" customHeight="1" spans="1:3">
      <c r="A871" s="196" t="s">
        <v>789</v>
      </c>
      <c r="B871" s="197">
        <v>0</v>
      </c>
      <c r="C871" s="191">
        <f t="shared" si="6"/>
        <v>0</v>
      </c>
    </row>
    <row r="872" ht="15" customHeight="1" spans="1:3">
      <c r="A872" s="196" t="s">
        <v>790</v>
      </c>
      <c r="B872" s="197">
        <v>0</v>
      </c>
      <c r="C872" s="191">
        <f t="shared" si="6"/>
        <v>0</v>
      </c>
    </row>
    <row r="873" ht="15" customHeight="1" spans="1:3">
      <c r="A873" s="196" t="s">
        <v>791</v>
      </c>
      <c r="B873" s="197">
        <v>0</v>
      </c>
      <c r="C873" s="191">
        <f t="shared" si="6"/>
        <v>0</v>
      </c>
    </row>
    <row r="874" ht="15" customHeight="1" spans="1:3">
      <c r="A874" s="196" t="s">
        <v>792</v>
      </c>
      <c r="B874" s="197">
        <v>0</v>
      </c>
      <c r="C874" s="191">
        <f t="shared" si="6"/>
        <v>0</v>
      </c>
    </row>
    <row r="875" ht="15" customHeight="1" spans="1:3">
      <c r="A875" s="196" t="s">
        <v>793</v>
      </c>
      <c r="B875" s="197">
        <v>0</v>
      </c>
      <c r="C875" s="191">
        <f t="shared" si="6"/>
        <v>0</v>
      </c>
    </row>
    <row r="876" ht="15" customHeight="1" spans="1:3">
      <c r="A876" s="196" t="s">
        <v>794</v>
      </c>
      <c r="B876" s="197">
        <v>0</v>
      </c>
      <c r="C876" s="191">
        <f t="shared" si="6"/>
        <v>0</v>
      </c>
    </row>
    <row r="877" ht="15" customHeight="1" spans="1:2">
      <c r="A877" s="196" t="s">
        <v>795</v>
      </c>
      <c r="B877" s="197">
        <v>43</v>
      </c>
    </row>
    <row r="878" ht="15" customHeight="1" spans="1:2">
      <c r="A878" s="196" t="s">
        <v>796</v>
      </c>
      <c r="B878" s="197">
        <v>0</v>
      </c>
    </row>
    <row r="879" ht="15" customHeight="1" spans="1:2">
      <c r="A879" s="196" t="s">
        <v>797</v>
      </c>
      <c r="B879" s="197">
        <v>20</v>
      </c>
    </row>
    <row r="880" ht="15" customHeight="1" spans="1:2">
      <c r="A880" s="196" t="s">
        <v>798</v>
      </c>
      <c r="B880" s="197">
        <v>0</v>
      </c>
    </row>
    <row r="881" ht="15" customHeight="1" spans="1:2">
      <c r="A881" s="196" t="s">
        <v>799</v>
      </c>
      <c r="B881" s="197">
        <v>5585</v>
      </c>
    </row>
    <row r="882" ht="15" customHeight="1" spans="1:2">
      <c r="A882" s="196" t="s">
        <v>800</v>
      </c>
      <c r="B882" s="197">
        <f>SUM(B883:B906)</f>
        <v>6612</v>
      </c>
    </row>
    <row r="883" ht="15" customHeight="1" spans="1:2">
      <c r="A883" s="196" t="s">
        <v>143</v>
      </c>
      <c r="B883" s="197">
        <v>1393</v>
      </c>
    </row>
    <row r="884" ht="15" customHeight="1" spans="1:2">
      <c r="A884" s="196" t="s">
        <v>144</v>
      </c>
      <c r="B884" s="197">
        <v>0</v>
      </c>
    </row>
    <row r="885" ht="15" customHeight="1" spans="1:2">
      <c r="A885" s="196" t="s">
        <v>145</v>
      </c>
      <c r="B885" s="197">
        <v>0</v>
      </c>
    </row>
    <row r="886" ht="15" customHeight="1" spans="1:2">
      <c r="A886" s="196" t="s">
        <v>801</v>
      </c>
      <c r="B886" s="197">
        <v>1203</v>
      </c>
    </row>
    <row r="887" ht="15" customHeight="1" spans="1:2">
      <c r="A887" s="196" t="s">
        <v>802</v>
      </c>
      <c r="B887" s="197">
        <v>1804</v>
      </c>
    </row>
    <row r="888" ht="15" customHeight="1" spans="1:2">
      <c r="A888" s="196" t="s">
        <v>803</v>
      </c>
      <c r="B888" s="197">
        <v>8</v>
      </c>
    </row>
    <row r="889" ht="15" customHeight="1" spans="1:2">
      <c r="A889" s="196" t="s">
        <v>804</v>
      </c>
      <c r="B889" s="197">
        <v>109</v>
      </c>
    </row>
    <row r="890" ht="15" customHeight="1" spans="1:2">
      <c r="A890" s="196" t="s">
        <v>805</v>
      </c>
      <c r="B890" s="197">
        <v>0</v>
      </c>
    </row>
    <row r="891" ht="15" customHeight="1" spans="1:2">
      <c r="A891" s="196" t="s">
        <v>806</v>
      </c>
      <c r="B891" s="197">
        <v>0</v>
      </c>
    </row>
    <row r="892" ht="15" customHeight="1" spans="1:2">
      <c r="A892" s="196" t="s">
        <v>807</v>
      </c>
      <c r="B892" s="197">
        <v>0</v>
      </c>
    </row>
    <row r="893" ht="15" customHeight="1" spans="1:2">
      <c r="A893" s="196" t="s">
        <v>808</v>
      </c>
      <c r="B893" s="197">
        <v>0</v>
      </c>
    </row>
    <row r="894" ht="15" customHeight="1" spans="1:2">
      <c r="A894" s="196" t="s">
        <v>809</v>
      </c>
      <c r="B894" s="197">
        <v>31</v>
      </c>
    </row>
    <row r="895" ht="15" customHeight="1" spans="1:2">
      <c r="A895" s="196" t="s">
        <v>810</v>
      </c>
      <c r="B895" s="197">
        <v>0</v>
      </c>
    </row>
    <row r="896" ht="15" customHeight="1" spans="1:2">
      <c r="A896" s="196" t="s">
        <v>811</v>
      </c>
      <c r="B896" s="197">
        <v>0</v>
      </c>
    </row>
    <row r="897" ht="15" customHeight="1" spans="1:2">
      <c r="A897" s="196" t="s">
        <v>812</v>
      </c>
      <c r="B897" s="197">
        <v>0</v>
      </c>
    </row>
    <row r="898" ht="15" customHeight="1" spans="1:2">
      <c r="A898" s="196" t="s">
        <v>813</v>
      </c>
      <c r="B898" s="197">
        <v>0</v>
      </c>
    </row>
    <row r="899" ht="15" customHeight="1" spans="1:2">
      <c r="A899" s="196" t="s">
        <v>814</v>
      </c>
      <c r="B899" s="197">
        <v>47</v>
      </c>
    </row>
    <row r="900" ht="15" customHeight="1" spans="1:2">
      <c r="A900" s="196" t="s">
        <v>815</v>
      </c>
      <c r="B900" s="197">
        <v>0</v>
      </c>
    </row>
    <row r="901" ht="15" customHeight="1" spans="1:3">
      <c r="A901" s="196" t="s">
        <v>816</v>
      </c>
      <c r="B901" s="197">
        <v>0</v>
      </c>
      <c r="C901" s="191">
        <f>B901/28126*43735</f>
        <v>0</v>
      </c>
    </row>
    <row r="902" ht="15" customHeight="1" spans="1:2">
      <c r="A902" s="196" t="s">
        <v>817</v>
      </c>
      <c r="B902" s="197">
        <v>146</v>
      </c>
    </row>
    <row r="903" ht="15" customHeight="1" spans="1:2">
      <c r="A903" s="196" t="s">
        <v>818</v>
      </c>
      <c r="B903" s="197">
        <v>0</v>
      </c>
    </row>
    <row r="904" ht="15" customHeight="1" spans="1:2">
      <c r="A904" s="196" t="s">
        <v>819</v>
      </c>
      <c r="B904" s="197">
        <v>0</v>
      </c>
    </row>
    <row r="905" ht="15" customHeight="1" spans="1:3">
      <c r="A905" s="196" t="s">
        <v>820</v>
      </c>
      <c r="B905" s="197">
        <v>0</v>
      </c>
      <c r="C905" s="191">
        <f>B905/28126*43735</f>
        <v>0</v>
      </c>
    </row>
    <row r="906" ht="15" customHeight="1" spans="1:2">
      <c r="A906" s="196" t="s">
        <v>821</v>
      </c>
      <c r="B906" s="197">
        <v>1871</v>
      </c>
    </row>
    <row r="907" ht="15" customHeight="1" spans="1:2">
      <c r="A907" s="196" t="s">
        <v>822</v>
      </c>
      <c r="B907" s="197">
        <f>SUM(B908:B932)</f>
        <v>12640</v>
      </c>
    </row>
    <row r="908" ht="15" customHeight="1" spans="1:2">
      <c r="A908" s="196" t="s">
        <v>143</v>
      </c>
      <c r="B908" s="197">
        <v>1849</v>
      </c>
    </row>
    <row r="909" ht="15" customHeight="1" spans="1:2">
      <c r="A909" s="196" t="s">
        <v>144</v>
      </c>
      <c r="B909" s="197">
        <v>0</v>
      </c>
    </row>
    <row r="910" ht="15" customHeight="1" spans="1:2">
      <c r="A910" s="196" t="s">
        <v>145</v>
      </c>
      <c r="B910" s="197">
        <v>0</v>
      </c>
    </row>
    <row r="911" ht="15" customHeight="1" spans="1:2">
      <c r="A911" s="196" t="s">
        <v>823</v>
      </c>
      <c r="B911" s="197">
        <v>62</v>
      </c>
    </row>
    <row r="912" ht="15" customHeight="1" spans="1:2">
      <c r="A912" s="196" t="s">
        <v>824</v>
      </c>
      <c r="B912" s="197">
        <v>2421</v>
      </c>
    </row>
    <row r="913" ht="15" customHeight="1" spans="1:2">
      <c r="A913" s="196" t="s">
        <v>825</v>
      </c>
      <c r="B913" s="197">
        <v>3219</v>
      </c>
    </row>
    <row r="914" ht="15" customHeight="1" spans="1:2">
      <c r="A914" s="196" t="s">
        <v>826</v>
      </c>
      <c r="B914" s="197">
        <v>0</v>
      </c>
    </row>
    <row r="915" ht="15" customHeight="1" spans="1:2">
      <c r="A915" s="196" t="s">
        <v>827</v>
      </c>
      <c r="B915" s="197">
        <v>502</v>
      </c>
    </row>
    <row r="916" ht="15" customHeight="1" spans="1:2">
      <c r="A916" s="196" t="s">
        <v>828</v>
      </c>
      <c r="B916" s="197">
        <v>6</v>
      </c>
    </row>
    <row r="917" ht="15" customHeight="1" spans="1:2">
      <c r="A917" s="196" t="s">
        <v>829</v>
      </c>
      <c r="B917" s="197">
        <v>1381</v>
      </c>
    </row>
    <row r="918" ht="15" customHeight="1" spans="1:2">
      <c r="A918" s="196" t="s">
        <v>830</v>
      </c>
      <c r="B918" s="197">
        <v>950</v>
      </c>
    </row>
    <row r="919" ht="15" customHeight="1" spans="1:2">
      <c r="A919" s="196" t="s">
        <v>831</v>
      </c>
      <c r="B919" s="197">
        <v>0</v>
      </c>
    </row>
    <row r="920" ht="15" customHeight="1" spans="1:2">
      <c r="A920" s="196" t="s">
        <v>832</v>
      </c>
      <c r="B920" s="197">
        <v>218</v>
      </c>
    </row>
    <row r="921" ht="15" customHeight="1" spans="1:2">
      <c r="A921" s="196" t="s">
        <v>833</v>
      </c>
      <c r="B921" s="197">
        <v>0</v>
      </c>
    </row>
    <row r="922" ht="15" customHeight="1" spans="1:3">
      <c r="A922" s="196" t="s">
        <v>834</v>
      </c>
      <c r="B922" s="197">
        <v>0</v>
      </c>
      <c r="C922" s="191">
        <f t="shared" ref="C922:C943" si="7">B922/28126*43735</f>
        <v>0</v>
      </c>
    </row>
    <row r="923" ht="15" customHeight="1" spans="1:3">
      <c r="A923" s="196" t="s">
        <v>835</v>
      </c>
      <c r="B923" s="197">
        <v>0</v>
      </c>
      <c r="C923" s="191">
        <f t="shared" si="7"/>
        <v>0</v>
      </c>
    </row>
    <row r="924" ht="15" customHeight="1" spans="1:3">
      <c r="A924" s="196" t="s">
        <v>836</v>
      </c>
      <c r="B924" s="197">
        <v>0</v>
      </c>
      <c r="C924" s="191">
        <f t="shared" si="7"/>
        <v>0</v>
      </c>
    </row>
    <row r="925" ht="15" customHeight="1" spans="1:3">
      <c r="A925" s="196" t="s">
        <v>837</v>
      </c>
      <c r="B925" s="197">
        <v>0</v>
      </c>
      <c r="C925" s="191">
        <f t="shared" si="7"/>
        <v>0</v>
      </c>
    </row>
    <row r="926" ht="15" customHeight="1" spans="1:3">
      <c r="A926" s="196" t="s">
        <v>838</v>
      </c>
      <c r="B926" s="197">
        <v>0</v>
      </c>
      <c r="C926" s="191">
        <f t="shared" si="7"/>
        <v>0</v>
      </c>
    </row>
    <row r="927" ht="15" customHeight="1" spans="1:3">
      <c r="A927" s="196" t="s">
        <v>839</v>
      </c>
      <c r="B927" s="197">
        <v>0</v>
      </c>
      <c r="C927" s="191">
        <f t="shared" si="7"/>
        <v>0</v>
      </c>
    </row>
    <row r="928" ht="15" customHeight="1" spans="1:3">
      <c r="A928" s="196" t="s">
        <v>840</v>
      </c>
      <c r="B928" s="197">
        <v>0</v>
      </c>
      <c r="C928" s="191">
        <f t="shared" si="7"/>
        <v>0</v>
      </c>
    </row>
    <row r="929" ht="15" customHeight="1" spans="1:3">
      <c r="A929" s="196" t="s">
        <v>813</v>
      </c>
      <c r="B929" s="197">
        <v>0</v>
      </c>
      <c r="C929" s="191">
        <f t="shared" si="7"/>
        <v>0</v>
      </c>
    </row>
    <row r="930" ht="15" customHeight="1" spans="1:3">
      <c r="A930" s="196" t="s">
        <v>841</v>
      </c>
      <c r="B930" s="197">
        <v>0</v>
      </c>
      <c r="C930" s="191">
        <f t="shared" si="7"/>
        <v>0</v>
      </c>
    </row>
    <row r="931" ht="15" customHeight="1" spans="1:3">
      <c r="A931" s="196" t="s">
        <v>842</v>
      </c>
      <c r="B931" s="197">
        <v>0</v>
      </c>
      <c r="C931" s="191">
        <f t="shared" si="7"/>
        <v>0</v>
      </c>
    </row>
    <row r="932" ht="15" customHeight="1" spans="1:2">
      <c r="A932" s="196" t="s">
        <v>843</v>
      </c>
      <c r="B932" s="197">
        <v>2032</v>
      </c>
    </row>
    <row r="933" ht="15" customHeight="1" spans="1:3">
      <c r="A933" s="196" t="s">
        <v>844</v>
      </c>
      <c r="B933" s="197">
        <v>0</v>
      </c>
      <c r="C933" s="191">
        <f t="shared" si="7"/>
        <v>0</v>
      </c>
    </row>
    <row r="934" ht="15" customHeight="1" spans="1:3">
      <c r="A934" s="196" t="s">
        <v>143</v>
      </c>
      <c r="B934" s="197">
        <v>0</v>
      </c>
      <c r="C934" s="191">
        <f t="shared" si="7"/>
        <v>0</v>
      </c>
    </row>
    <row r="935" ht="15" customHeight="1" spans="1:3">
      <c r="A935" s="196" t="s">
        <v>144</v>
      </c>
      <c r="B935" s="197">
        <v>0</v>
      </c>
      <c r="C935" s="191">
        <f t="shared" si="7"/>
        <v>0</v>
      </c>
    </row>
    <row r="936" ht="15" customHeight="1" spans="1:3">
      <c r="A936" s="196" t="s">
        <v>145</v>
      </c>
      <c r="B936" s="197">
        <v>0</v>
      </c>
      <c r="C936" s="191">
        <f t="shared" si="7"/>
        <v>0</v>
      </c>
    </row>
    <row r="937" ht="15" customHeight="1" spans="1:3">
      <c r="A937" s="196" t="s">
        <v>845</v>
      </c>
      <c r="B937" s="197">
        <v>0</v>
      </c>
      <c r="C937" s="191">
        <f t="shared" si="7"/>
        <v>0</v>
      </c>
    </row>
    <row r="938" ht="15" customHeight="1" spans="1:3">
      <c r="A938" s="196" t="s">
        <v>846</v>
      </c>
      <c r="B938" s="197">
        <v>0</v>
      </c>
      <c r="C938" s="191">
        <f t="shared" si="7"/>
        <v>0</v>
      </c>
    </row>
    <row r="939" ht="15" customHeight="1" spans="1:3">
      <c r="A939" s="196" t="s">
        <v>847</v>
      </c>
      <c r="B939" s="197">
        <v>0</v>
      </c>
      <c r="C939" s="191">
        <f t="shared" si="7"/>
        <v>0</v>
      </c>
    </row>
    <row r="940" ht="15" customHeight="1" spans="1:3">
      <c r="A940" s="196" t="s">
        <v>848</v>
      </c>
      <c r="B940" s="197">
        <v>0</v>
      </c>
      <c r="C940" s="191">
        <f t="shared" si="7"/>
        <v>0</v>
      </c>
    </row>
    <row r="941" ht="15" customHeight="1" spans="1:3">
      <c r="A941" s="196" t="s">
        <v>849</v>
      </c>
      <c r="B941" s="197">
        <v>0</v>
      </c>
      <c r="C941" s="191">
        <f t="shared" si="7"/>
        <v>0</v>
      </c>
    </row>
    <row r="942" ht="15" customHeight="1" spans="1:3">
      <c r="A942" s="196" t="s">
        <v>850</v>
      </c>
      <c r="B942" s="197">
        <v>0</v>
      </c>
      <c r="C942" s="191">
        <f t="shared" si="7"/>
        <v>0</v>
      </c>
    </row>
    <row r="943" ht="15" customHeight="1" spans="1:3">
      <c r="A943" s="196" t="s">
        <v>851</v>
      </c>
      <c r="B943" s="197">
        <v>0</v>
      </c>
      <c r="C943" s="191">
        <f t="shared" si="7"/>
        <v>0</v>
      </c>
    </row>
    <row r="944" ht="15" customHeight="1" spans="1:2">
      <c r="A944" s="196" t="s">
        <v>852</v>
      </c>
      <c r="B944" s="197">
        <f>SUM(B945:B954)</f>
        <v>9970</v>
      </c>
    </row>
    <row r="945" ht="15" customHeight="1" spans="1:2">
      <c r="A945" s="196" t="s">
        <v>143</v>
      </c>
      <c r="B945" s="197">
        <v>582</v>
      </c>
    </row>
    <row r="946" ht="15" customHeight="1" spans="1:2">
      <c r="A946" s="196" t="s">
        <v>144</v>
      </c>
      <c r="B946" s="197">
        <v>0</v>
      </c>
    </row>
    <row r="947" ht="15" customHeight="1" spans="1:2">
      <c r="A947" s="196" t="s">
        <v>145</v>
      </c>
      <c r="B947" s="197">
        <v>0</v>
      </c>
    </row>
    <row r="948" ht="15" customHeight="1" spans="1:2">
      <c r="A948" s="196" t="s">
        <v>853</v>
      </c>
      <c r="B948" s="197">
        <v>8221</v>
      </c>
    </row>
    <row r="949" ht="15" customHeight="1" spans="1:2">
      <c r="A949" s="196" t="s">
        <v>854</v>
      </c>
      <c r="B949" s="197">
        <v>47</v>
      </c>
    </row>
    <row r="950" ht="15" customHeight="1" spans="1:2">
      <c r="A950" s="196" t="s">
        <v>855</v>
      </c>
      <c r="B950" s="197">
        <v>0</v>
      </c>
    </row>
    <row r="951" ht="15" customHeight="1" spans="1:2">
      <c r="A951" s="196" t="s">
        <v>856</v>
      </c>
      <c r="B951" s="197">
        <v>0</v>
      </c>
    </row>
    <row r="952" ht="15" customHeight="1" spans="1:2">
      <c r="A952" s="196" t="s">
        <v>857</v>
      </c>
      <c r="B952" s="197">
        <v>0</v>
      </c>
    </row>
    <row r="953" ht="15" customHeight="1" spans="1:2">
      <c r="A953" s="196" t="s">
        <v>858</v>
      </c>
      <c r="B953" s="197">
        <v>0</v>
      </c>
    </row>
    <row r="954" ht="15" customHeight="1" spans="1:2">
      <c r="A954" s="196" t="s">
        <v>859</v>
      </c>
      <c r="B954" s="197">
        <v>1120</v>
      </c>
    </row>
    <row r="955" ht="15" customHeight="1" spans="1:2">
      <c r="A955" s="196" t="s">
        <v>860</v>
      </c>
      <c r="B955" s="197">
        <f>SUM(B956:B960)</f>
        <v>118</v>
      </c>
    </row>
    <row r="956" ht="15" customHeight="1" spans="1:2">
      <c r="A956" s="196" t="s">
        <v>437</v>
      </c>
      <c r="B956" s="197">
        <v>92</v>
      </c>
    </row>
    <row r="957" ht="15" customHeight="1" spans="1:2">
      <c r="A957" s="196" t="s">
        <v>861</v>
      </c>
      <c r="B957" s="197">
        <v>26</v>
      </c>
    </row>
    <row r="958" ht="15" customHeight="1" spans="1:2">
      <c r="A958" s="196" t="s">
        <v>862</v>
      </c>
      <c r="B958" s="197">
        <v>0</v>
      </c>
    </row>
    <row r="959" ht="15" customHeight="1" spans="1:2">
      <c r="A959" s="196" t="s">
        <v>863</v>
      </c>
      <c r="B959" s="197">
        <v>0</v>
      </c>
    </row>
    <row r="960" ht="15" customHeight="1" spans="1:3">
      <c r="A960" s="196" t="s">
        <v>864</v>
      </c>
      <c r="B960" s="197">
        <v>0</v>
      </c>
      <c r="C960" s="191">
        <f>B960/28126*43735</f>
        <v>0</v>
      </c>
    </row>
    <row r="961" ht="15" customHeight="1" spans="1:2">
      <c r="A961" s="196" t="s">
        <v>865</v>
      </c>
      <c r="B961" s="197">
        <f>SUM(B962:B967)</f>
        <v>47</v>
      </c>
    </row>
    <row r="962" ht="15" customHeight="1" spans="1:2">
      <c r="A962" s="196" t="s">
        <v>866</v>
      </c>
      <c r="B962" s="197">
        <v>0</v>
      </c>
    </row>
    <row r="963" ht="15" customHeight="1" spans="1:2">
      <c r="A963" s="196" t="s">
        <v>867</v>
      </c>
      <c r="B963" s="197">
        <v>47</v>
      </c>
    </row>
    <row r="964" ht="15" customHeight="1" spans="1:2">
      <c r="A964" s="196" t="s">
        <v>868</v>
      </c>
      <c r="B964" s="197">
        <v>0</v>
      </c>
    </row>
    <row r="965" ht="15" customHeight="1" spans="1:2">
      <c r="A965" s="196" t="s">
        <v>869</v>
      </c>
      <c r="B965" s="197">
        <v>0</v>
      </c>
    </row>
    <row r="966" ht="15" customHeight="1" spans="1:3">
      <c r="A966" s="196" t="s">
        <v>870</v>
      </c>
      <c r="B966" s="197">
        <v>0</v>
      </c>
      <c r="C966" s="191">
        <f>B966/28126*43735</f>
        <v>0</v>
      </c>
    </row>
    <row r="967" ht="15" customHeight="1" spans="1:3">
      <c r="A967" s="196" t="s">
        <v>871</v>
      </c>
      <c r="B967" s="197">
        <v>0</v>
      </c>
      <c r="C967" s="191">
        <f>B967/28126*43735</f>
        <v>0</v>
      </c>
    </row>
    <row r="968" ht="15" customHeight="1" spans="1:2">
      <c r="A968" s="196" t="s">
        <v>872</v>
      </c>
      <c r="B968" s="197">
        <f>SUM(B969:B974)</f>
        <v>449</v>
      </c>
    </row>
    <row r="969" ht="15" customHeight="1" spans="1:2">
      <c r="A969" s="196" t="s">
        <v>873</v>
      </c>
      <c r="B969" s="197">
        <v>0</v>
      </c>
    </row>
    <row r="970" ht="15" customHeight="1" spans="1:2">
      <c r="A970" s="196" t="s">
        <v>874</v>
      </c>
      <c r="B970" s="197">
        <v>62</v>
      </c>
    </row>
    <row r="971" ht="15" customHeight="1" spans="1:2">
      <c r="A971" s="196" t="s">
        <v>875</v>
      </c>
      <c r="B971" s="197">
        <v>0</v>
      </c>
    </row>
    <row r="972" ht="15" customHeight="1" spans="1:2">
      <c r="A972" s="196" t="s">
        <v>876</v>
      </c>
      <c r="B972" s="197">
        <v>348</v>
      </c>
    </row>
    <row r="973" ht="15" customHeight="1" spans="1:2">
      <c r="A973" s="196" t="s">
        <v>877</v>
      </c>
      <c r="B973" s="197"/>
    </row>
    <row r="974" ht="15" customHeight="1" spans="1:2">
      <c r="A974" s="196" t="s">
        <v>878</v>
      </c>
      <c r="B974" s="197">
        <v>39</v>
      </c>
    </row>
    <row r="975" ht="15" customHeight="1" spans="1:3">
      <c r="A975" s="196" t="s">
        <v>879</v>
      </c>
      <c r="B975" s="197">
        <v>0</v>
      </c>
      <c r="C975" s="191">
        <f t="shared" ref="C975:C980" si="8">B975/28126*43735</f>
        <v>0</v>
      </c>
    </row>
    <row r="976" ht="15" customHeight="1" spans="1:3">
      <c r="A976" s="196" t="s">
        <v>880</v>
      </c>
      <c r="B976" s="197">
        <v>0</v>
      </c>
      <c r="C976" s="191">
        <f t="shared" si="8"/>
        <v>0</v>
      </c>
    </row>
    <row r="977" ht="15" customHeight="1" spans="1:3">
      <c r="A977" s="196" t="s">
        <v>881</v>
      </c>
      <c r="B977" s="197">
        <v>0</v>
      </c>
      <c r="C977" s="191">
        <f t="shared" si="8"/>
        <v>0</v>
      </c>
    </row>
    <row r="978" ht="15" customHeight="1" spans="1:3">
      <c r="A978" s="196" t="s">
        <v>882</v>
      </c>
      <c r="B978" s="197">
        <v>0</v>
      </c>
      <c r="C978" s="191">
        <f t="shared" si="8"/>
        <v>0</v>
      </c>
    </row>
    <row r="979" ht="15" customHeight="1" spans="1:3">
      <c r="A979" s="196" t="s">
        <v>883</v>
      </c>
      <c r="B979" s="197">
        <v>0</v>
      </c>
      <c r="C979" s="191">
        <f t="shared" si="8"/>
        <v>0</v>
      </c>
    </row>
    <row r="980" ht="15" customHeight="1" spans="1:3">
      <c r="A980" s="196" t="s">
        <v>884</v>
      </c>
      <c r="B980" s="197">
        <v>0</v>
      </c>
      <c r="C980" s="191">
        <f t="shared" si="8"/>
        <v>0</v>
      </c>
    </row>
    <row r="981" ht="15" customHeight="1" spans="1:2">
      <c r="A981" s="196" t="s">
        <v>885</v>
      </c>
      <c r="B981" s="197">
        <f>SUM(B982,B1005,B1015,B1025,B1042)</f>
        <v>48687</v>
      </c>
    </row>
    <row r="982" ht="15" customHeight="1" spans="1:2">
      <c r="A982" s="196" t="s">
        <v>886</v>
      </c>
      <c r="B982" s="197">
        <f>SUM(B983:B1004)</f>
        <v>18583</v>
      </c>
    </row>
    <row r="983" ht="15" customHeight="1" spans="1:6">
      <c r="A983" s="196" t="s">
        <v>143</v>
      </c>
      <c r="B983" s="197">
        <v>3091</v>
      </c>
      <c r="E983" s="190"/>
      <c r="F983" s="190"/>
    </row>
    <row r="984" ht="15" customHeight="1" spans="1:2">
      <c r="A984" s="196" t="s">
        <v>144</v>
      </c>
      <c r="B984" s="197">
        <v>4738</v>
      </c>
    </row>
    <row r="985" ht="15" customHeight="1" spans="1:2">
      <c r="A985" s="196" t="s">
        <v>145</v>
      </c>
      <c r="B985" s="197">
        <v>0</v>
      </c>
    </row>
    <row r="986" ht="15" customHeight="1" spans="1:2">
      <c r="A986" s="196" t="s">
        <v>887</v>
      </c>
      <c r="B986" s="197">
        <v>8125</v>
      </c>
    </row>
    <row r="987" ht="15" customHeight="1" spans="1:2">
      <c r="A987" s="196" t="s">
        <v>888</v>
      </c>
      <c r="B987" s="197">
        <v>0</v>
      </c>
    </row>
    <row r="988" ht="15" customHeight="1" spans="1:2">
      <c r="A988" s="196" t="s">
        <v>889</v>
      </c>
      <c r="B988" s="197">
        <v>0</v>
      </c>
    </row>
    <row r="989" ht="15" customHeight="1" spans="1:2">
      <c r="A989" s="196" t="s">
        <v>890</v>
      </c>
      <c r="B989" s="197">
        <v>0</v>
      </c>
    </row>
    <row r="990" ht="15" customHeight="1" spans="1:2">
      <c r="A990" s="196" t="s">
        <v>891</v>
      </c>
      <c r="B990" s="197">
        <v>0</v>
      </c>
    </row>
    <row r="991" ht="15" customHeight="1" spans="1:2">
      <c r="A991" s="196" t="s">
        <v>892</v>
      </c>
      <c r="B991" s="197">
        <v>1015</v>
      </c>
    </row>
    <row r="992" ht="15" customHeight="1" spans="1:2">
      <c r="A992" s="196" t="s">
        <v>893</v>
      </c>
      <c r="B992" s="197">
        <v>0</v>
      </c>
    </row>
    <row r="993" ht="15" customHeight="1" spans="1:2">
      <c r="A993" s="196" t="s">
        <v>894</v>
      </c>
      <c r="B993" s="197">
        <v>0</v>
      </c>
    </row>
    <row r="994" ht="15" customHeight="1" spans="1:2">
      <c r="A994" s="196" t="s">
        <v>895</v>
      </c>
      <c r="B994" s="197">
        <v>0</v>
      </c>
    </row>
    <row r="995" ht="15" customHeight="1" spans="1:2">
      <c r="A995" s="196" t="s">
        <v>896</v>
      </c>
      <c r="B995" s="197">
        <v>0</v>
      </c>
    </row>
    <row r="996" ht="15" customHeight="1" spans="1:2">
      <c r="A996" s="196" t="s">
        <v>897</v>
      </c>
      <c r="B996" s="197">
        <v>0</v>
      </c>
    </row>
    <row r="997" ht="15" customHeight="1" spans="1:2">
      <c r="A997" s="196" t="s">
        <v>898</v>
      </c>
      <c r="B997" s="197">
        <v>0</v>
      </c>
    </row>
    <row r="998" ht="15" customHeight="1" spans="1:2">
      <c r="A998" s="196" t="s">
        <v>899</v>
      </c>
      <c r="B998" s="197">
        <v>0</v>
      </c>
    </row>
    <row r="999" ht="15" customHeight="1" spans="1:2">
      <c r="A999" s="196" t="s">
        <v>900</v>
      </c>
      <c r="B999" s="197">
        <v>30</v>
      </c>
    </row>
    <row r="1000" ht="15" customHeight="1" spans="1:2">
      <c r="A1000" s="196" t="s">
        <v>901</v>
      </c>
      <c r="B1000" s="197">
        <v>0</v>
      </c>
    </row>
    <row r="1001" ht="15" customHeight="1" spans="1:3">
      <c r="A1001" s="196" t="s">
        <v>902</v>
      </c>
      <c r="B1001" s="197">
        <v>0</v>
      </c>
      <c r="C1001" s="191">
        <f>B1001/16256*48687</f>
        <v>0</v>
      </c>
    </row>
    <row r="1002" ht="15" customHeight="1" spans="1:3">
      <c r="A1002" s="196" t="s">
        <v>903</v>
      </c>
      <c r="B1002" s="197">
        <v>0</v>
      </c>
      <c r="C1002" s="191">
        <f>B1002/16256*48687</f>
        <v>0</v>
      </c>
    </row>
    <row r="1003" ht="15" customHeight="1" spans="1:3">
      <c r="A1003" s="196" t="s">
        <v>904</v>
      </c>
      <c r="B1003" s="197">
        <v>0</v>
      </c>
      <c r="C1003" s="191">
        <f>B1003/16256*48687</f>
        <v>0</v>
      </c>
    </row>
    <row r="1004" ht="15" customHeight="1" spans="1:2">
      <c r="A1004" s="196" t="s">
        <v>905</v>
      </c>
      <c r="B1004" s="197">
        <v>1584</v>
      </c>
    </row>
    <row r="1005" ht="15" customHeight="1" spans="1:2">
      <c r="A1005" s="196" t="s">
        <v>906</v>
      </c>
      <c r="B1005" s="197">
        <f>SUM(B1006:B1014)</f>
        <v>3744</v>
      </c>
    </row>
    <row r="1006" ht="15" customHeight="1" spans="1:2">
      <c r="A1006" s="196" t="s">
        <v>143</v>
      </c>
      <c r="B1006" s="197">
        <v>0</v>
      </c>
    </row>
    <row r="1007" ht="15" customHeight="1" spans="1:2">
      <c r="A1007" s="196" t="s">
        <v>144</v>
      </c>
      <c r="B1007" s="197">
        <v>0</v>
      </c>
    </row>
    <row r="1008" ht="15" customHeight="1" spans="1:2">
      <c r="A1008" s="196" t="s">
        <v>145</v>
      </c>
      <c r="B1008" s="197">
        <v>0</v>
      </c>
    </row>
    <row r="1009" ht="15" customHeight="1" spans="1:2">
      <c r="A1009" s="196" t="s">
        <v>907</v>
      </c>
      <c r="B1009" s="197">
        <v>0</v>
      </c>
    </row>
    <row r="1010" ht="15" customHeight="1" spans="1:2">
      <c r="A1010" s="196" t="s">
        <v>908</v>
      </c>
      <c r="B1010" s="197">
        <v>0</v>
      </c>
    </row>
    <row r="1011" ht="15" customHeight="1" spans="1:2">
      <c r="A1011" s="196" t="s">
        <v>909</v>
      </c>
      <c r="B1011" s="197">
        <v>0</v>
      </c>
    </row>
    <row r="1012" ht="15" customHeight="1" spans="1:2">
      <c r="A1012" s="196" t="s">
        <v>910</v>
      </c>
      <c r="B1012" s="197">
        <v>0</v>
      </c>
    </row>
    <row r="1013" ht="15" customHeight="1" spans="1:2">
      <c r="A1013" s="196" t="s">
        <v>911</v>
      </c>
      <c r="B1013" s="197">
        <v>0</v>
      </c>
    </row>
    <row r="1014" ht="15" customHeight="1" spans="1:2">
      <c r="A1014" s="196" t="s">
        <v>912</v>
      </c>
      <c r="B1014" s="197">
        <v>3744</v>
      </c>
    </row>
    <row r="1015" ht="15" customHeight="1" spans="1:2">
      <c r="A1015" s="196" t="s">
        <v>913</v>
      </c>
      <c r="B1015" s="197">
        <f>SUM(B1016:B1024)</f>
        <v>10800</v>
      </c>
    </row>
    <row r="1016" ht="15" customHeight="1" spans="1:2">
      <c r="A1016" s="196" t="s">
        <v>143</v>
      </c>
      <c r="B1016" s="197">
        <v>0</v>
      </c>
    </row>
    <row r="1017" ht="15" customHeight="1" spans="1:2">
      <c r="A1017" s="196" t="s">
        <v>144</v>
      </c>
      <c r="B1017" s="197">
        <v>0</v>
      </c>
    </row>
    <row r="1018" ht="15" customHeight="1" spans="1:2">
      <c r="A1018" s="196" t="s">
        <v>145</v>
      </c>
      <c r="B1018" s="197">
        <v>0</v>
      </c>
    </row>
    <row r="1019" ht="15" customHeight="1" spans="1:2">
      <c r="A1019" s="196" t="s">
        <v>914</v>
      </c>
      <c r="B1019" s="197">
        <v>0</v>
      </c>
    </row>
    <row r="1020" ht="15" customHeight="1" spans="1:2">
      <c r="A1020" s="196" t="s">
        <v>915</v>
      </c>
      <c r="B1020" s="197">
        <v>0</v>
      </c>
    </row>
    <row r="1021" ht="15" customHeight="1" spans="1:2">
      <c r="A1021" s="196" t="s">
        <v>916</v>
      </c>
      <c r="B1021" s="197">
        <v>0</v>
      </c>
    </row>
    <row r="1022" ht="15" customHeight="1" spans="1:2">
      <c r="A1022" s="196" t="s">
        <v>917</v>
      </c>
      <c r="B1022" s="197">
        <v>0</v>
      </c>
    </row>
    <row r="1023" ht="15" customHeight="1" spans="1:2">
      <c r="A1023" s="196" t="s">
        <v>918</v>
      </c>
      <c r="B1023" s="197">
        <v>0</v>
      </c>
    </row>
    <row r="1024" ht="15" customHeight="1" spans="1:2">
      <c r="A1024" s="196" t="s">
        <v>919</v>
      </c>
      <c r="B1024" s="197">
        <v>10800</v>
      </c>
    </row>
    <row r="1025" ht="15" customHeight="1" spans="1:2">
      <c r="A1025" s="196" t="s">
        <v>920</v>
      </c>
      <c r="B1025" s="197">
        <f>SUM(B1026:B1029)</f>
        <v>13305</v>
      </c>
    </row>
    <row r="1026" ht="15" customHeight="1" spans="1:2">
      <c r="A1026" s="196" t="s">
        <v>921</v>
      </c>
      <c r="B1026" s="197">
        <v>8209</v>
      </c>
    </row>
    <row r="1027" ht="15" customHeight="1" spans="1:2">
      <c r="A1027" s="196" t="s">
        <v>922</v>
      </c>
      <c r="B1027" s="197">
        <v>1186</v>
      </c>
    </row>
    <row r="1028" ht="15" customHeight="1" spans="1:2">
      <c r="A1028" s="196" t="s">
        <v>923</v>
      </c>
      <c r="B1028" s="197">
        <v>3816</v>
      </c>
    </row>
    <row r="1029" ht="15" customHeight="1" spans="1:2">
      <c r="A1029" s="196" t="s">
        <v>924</v>
      </c>
      <c r="B1029" s="197">
        <v>94</v>
      </c>
    </row>
    <row r="1030" ht="15" customHeight="1" spans="1:2">
      <c r="A1030" s="196" t="s">
        <v>925</v>
      </c>
      <c r="B1030" s="197">
        <f>SUM(B1031:B1036)</f>
        <v>15</v>
      </c>
    </row>
    <row r="1031" ht="15" customHeight="1" spans="1:2">
      <c r="A1031" s="196" t="s">
        <v>143</v>
      </c>
      <c r="B1031" s="197">
        <v>0</v>
      </c>
    </row>
    <row r="1032" ht="15" customHeight="1" spans="1:2">
      <c r="A1032" s="196" t="s">
        <v>144</v>
      </c>
      <c r="B1032" s="197">
        <v>0</v>
      </c>
    </row>
    <row r="1033" ht="15" customHeight="1" spans="1:2">
      <c r="A1033" s="196" t="s">
        <v>145</v>
      </c>
      <c r="B1033" s="197">
        <v>0</v>
      </c>
    </row>
    <row r="1034" ht="15" customHeight="1" spans="1:2">
      <c r="A1034" s="196" t="s">
        <v>911</v>
      </c>
      <c r="B1034" s="197">
        <v>0</v>
      </c>
    </row>
    <row r="1035" ht="15" customHeight="1" spans="1:2">
      <c r="A1035" s="196" t="s">
        <v>926</v>
      </c>
      <c r="B1035" s="197">
        <v>0</v>
      </c>
    </row>
    <row r="1036" ht="15" customHeight="1" spans="1:2">
      <c r="A1036" s="196" t="s">
        <v>927</v>
      </c>
      <c r="B1036" s="197">
        <v>15</v>
      </c>
    </row>
    <row r="1037" ht="15" customHeight="1" spans="1:3">
      <c r="A1037" s="196" t="s">
        <v>928</v>
      </c>
      <c r="B1037" s="197">
        <v>0</v>
      </c>
      <c r="C1037" s="191">
        <f>B1037/16256*48687</f>
        <v>0</v>
      </c>
    </row>
    <row r="1038" ht="15" customHeight="1" spans="1:3">
      <c r="A1038" s="196" t="s">
        <v>929</v>
      </c>
      <c r="B1038" s="197">
        <v>0</v>
      </c>
      <c r="C1038" s="191">
        <f>B1038/16256*48687</f>
        <v>0</v>
      </c>
    </row>
    <row r="1039" ht="15" customHeight="1" spans="1:3">
      <c r="A1039" s="196" t="s">
        <v>930</v>
      </c>
      <c r="B1039" s="197">
        <v>0</v>
      </c>
      <c r="C1039" s="191">
        <f>B1039/16256*48687</f>
        <v>0</v>
      </c>
    </row>
    <row r="1040" ht="15" customHeight="1" spans="1:3">
      <c r="A1040" s="196" t="s">
        <v>931</v>
      </c>
      <c r="B1040" s="197">
        <v>0</v>
      </c>
      <c r="C1040" s="191">
        <f>B1040/16256*48687</f>
        <v>0</v>
      </c>
    </row>
    <row r="1041" ht="15" customHeight="1" spans="1:3">
      <c r="A1041" s="196" t="s">
        <v>932</v>
      </c>
      <c r="B1041" s="197">
        <v>0</v>
      </c>
      <c r="C1041" s="191">
        <f>B1041/16256*48687</f>
        <v>0</v>
      </c>
    </row>
    <row r="1042" ht="15" customHeight="1" spans="1:2">
      <c r="A1042" s="196" t="s">
        <v>933</v>
      </c>
      <c r="B1042" s="197">
        <f>SUM(B1043:B1044)</f>
        <v>2255</v>
      </c>
    </row>
    <row r="1043" ht="15" customHeight="1" spans="1:2">
      <c r="A1043" s="196" t="s">
        <v>934</v>
      </c>
      <c r="B1043" s="197">
        <v>2246</v>
      </c>
    </row>
    <row r="1044" ht="15" customHeight="1" spans="1:2">
      <c r="A1044" s="196" t="s">
        <v>935</v>
      </c>
      <c r="B1044" s="197">
        <v>9</v>
      </c>
    </row>
    <row r="1045" ht="15" customHeight="1" spans="1:2">
      <c r="A1045" s="196" t="s">
        <v>936</v>
      </c>
      <c r="B1045" s="197">
        <f>SUM(B1046,B1056,B1072,B1077,B1091,B1098,B1105)</f>
        <v>14601</v>
      </c>
    </row>
    <row r="1046" ht="15" customHeight="1" spans="1:5">
      <c r="A1046" s="196" t="s">
        <v>937</v>
      </c>
      <c r="B1046" s="197">
        <f>SUM(B1047:B1055)</f>
        <v>61</v>
      </c>
      <c r="D1046" s="190"/>
      <c r="E1046" s="190"/>
    </row>
    <row r="1047" ht="15" customHeight="1" spans="1:2">
      <c r="A1047" s="196" t="s">
        <v>143</v>
      </c>
      <c r="B1047" s="197">
        <v>0</v>
      </c>
    </row>
    <row r="1048" ht="15" customHeight="1" spans="1:2">
      <c r="A1048" s="196" t="s">
        <v>144</v>
      </c>
      <c r="B1048" s="197">
        <v>0</v>
      </c>
    </row>
    <row r="1049" ht="15" customHeight="1" spans="1:2">
      <c r="A1049" s="196" t="s">
        <v>145</v>
      </c>
      <c r="B1049" s="197">
        <v>0</v>
      </c>
    </row>
    <row r="1050" ht="15" customHeight="1" spans="1:2">
      <c r="A1050" s="196" t="s">
        <v>938</v>
      </c>
      <c r="B1050" s="197">
        <v>0</v>
      </c>
    </row>
    <row r="1051" ht="15" customHeight="1" spans="1:2">
      <c r="A1051" s="196" t="s">
        <v>939</v>
      </c>
      <c r="B1051" s="197">
        <v>0</v>
      </c>
    </row>
    <row r="1052" ht="15" customHeight="1" spans="1:2">
      <c r="A1052" s="196" t="s">
        <v>940</v>
      </c>
      <c r="B1052" s="197">
        <v>43</v>
      </c>
    </row>
    <row r="1053" ht="15" customHeight="1" spans="1:2">
      <c r="A1053" s="196" t="s">
        <v>941</v>
      </c>
      <c r="B1053" s="197">
        <v>0</v>
      </c>
    </row>
    <row r="1054" ht="15" customHeight="1" spans="1:2">
      <c r="A1054" s="196" t="s">
        <v>942</v>
      </c>
      <c r="B1054" s="197">
        <v>0</v>
      </c>
    </row>
    <row r="1055" ht="15" customHeight="1" spans="1:2">
      <c r="A1055" s="196" t="s">
        <v>943</v>
      </c>
      <c r="B1055" s="197">
        <v>18</v>
      </c>
    </row>
    <row r="1056" ht="15" customHeight="1" spans="1:2">
      <c r="A1056" s="196" t="s">
        <v>944</v>
      </c>
      <c r="B1056" s="197">
        <f>SUM(B1057:B1071)</f>
        <v>61</v>
      </c>
    </row>
    <row r="1057" ht="15" customHeight="1" spans="1:2">
      <c r="A1057" s="196" t="s">
        <v>143</v>
      </c>
      <c r="B1057" s="197">
        <v>0</v>
      </c>
    </row>
    <row r="1058" ht="15" customHeight="1" spans="1:2">
      <c r="A1058" s="196" t="s">
        <v>144</v>
      </c>
      <c r="B1058" s="197">
        <v>61</v>
      </c>
    </row>
    <row r="1059" ht="15" customHeight="1" spans="1:2">
      <c r="A1059" s="196" t="s">
        <v>145</v>
      </c>
      <c r="B1059" s="197">
        <v>0</v>
      </c>
    </row>
    <row r="1060" ht="15" customHeight="1" spans="1:2">
      <c r="A1060" s="196" t="s">
        <v>945</v>
      </c>
      <c r="B1060" s="197">
        <v>0</v>
      </c>
    </row>
    <row r="1061" ht="15" customHeight="1" spans="1:2">
      <c r="A1061" s="196" t="s">
        <v>946</v>
      </c>
      <c r="B1061" s="197">
        <v>0</v>
      </c>
    </row>
    <row r="1062" ht="15" customHeight="1" spans="1:3">
      <c r="A1062" s="196" t="s">
        <v>947</v>
      </c>
      <c r="B1062" s="197">
        <v>0</v>
      </c>
      <c r="C1062" s="191">
        <f t="shared" ref="C1062:C1071" si="9">B1062/6494*14601</f>
        <v>0</v>
      </c>
    </row>
    <row r="1063" ht="15" customHeight="1" spans="1:3">
      <c r="A1063" s="196" t="s">
        <v>948</v>
      </c>
      <c r="B1063" s="197">
        <v>0</v>
      </c>
      <c r="C1063" s="191">
        <f t="shared" si="9"/>
        <v>0</v>
      </c>
    </row>
    <row r="1064" ht="15" customHeight="1" spans="1:3">
      <c r="A1064" s="196" t="s">
        <v>949</v>
      </c>
      <c r="B1064" s="197">
        <v>0</v>
      </c>
      <c r="C1064" s="191">
        <f t="shared" si="9"/>
        <v>0</v>
      </c>
    </row>
    <row r="1065" ht="15" customHeight="1" spans="1:3">
      <c r="A1065" s="196" t="s">
        <v>950</v>
      </c>
      <c r="B1065" s="197">
        <v>0</v>
      </c>
      <c r="C1065" s="191">
        <f t="shared" si="9"/>
        <v>0</v>
      </c>
    </row>
    <row r="1066" ht="15" customHeight="1" spans="1:3">
      <c r="A1066" s="196" t="s">
        <v>951</v>
      </c>
      <c r="B1066" s="197">
        <v>0</v>
      </c>
      <c r="C1066" s="191">
        <f t="shared" si="9"/>
        <v>0</v>
      </c>
    </row>
    <row r="1067" ht="15" customHeight="1" spans="1:3">
      <c r="A1067" s="196" t="s">
        <v>952</v>
      </c>
      <c r="B1067" s="197">
        <v>0</v>
      </c>
      <c r="C1067" s="191">
        <f t="shared" si="9"/>
        <v>0</v>
      </c>
    </row>
    <row r="1068" ht="15" customHeight="1" spans="1:3">
      <c r="A1068" s="196" t="s">
        <v>953</v>
      </c>
      <c r="B1068" s="197">
        <v>0</v>
      </c>
      <c r="C1068" s="191">
        <f t="shared" si="9"/>
        <v>0</v>
      </c>
    </row>
    <row r="1069" ht="15" customHeight="1" spans="1:3">
      <c r="A1069" s="196" t="s">
        <v>954</v>
      </c>
      <c r="B1069" s="197">
        <v>0</v>
      </c>
      <c r="C1069" s="191">
        <f t="shared" si="9"/>
        <v>0</v>
      </c>
    </row>
    <row r="1070" ht="15" customHeight="1" spans="1:3">
      <c r="A1070" s="196" t="s">
        <v>955</v>
      </c>
      <c r="B1070" s="197">
        <v>0</v>
      </c>
      <c r="C1070" s="191">
        <f t="shared" si="9"/>
        <v>0</v>
      </c>
    </row>
    <row r="1071" ht="15" customHeight="1" spans="1:3">
      <c r="A1071" s="196" t="s">
        <v>956</v>
      </c>
      <c r="B1071" s="197">
        <v>0</v>
      </c>
      <c r="C1071" s="191">
        <f t="shared" si="9"/>
        <v>0</v>
      </c>
    </row>
    <row r="1072" ht="15" customHeight="1" spans="1:2">
      <c r="A1072" s="196" t="s">
        <v>957</v>
      </c>
      <c r="B1072" s="197">
        <f>SUM(B1073:B1076)</f>
        <v>429</v>
      </c>
    </row>
    <row r="1073" ht="15" customHeight="1" spans="1:2">
      <c r="A1073" s="196" t="s">
        <v>143</v>
      </c>
      <c r="B1073" s="197">
        <v>429</v>
      </c>
    </row>
    <row r="1074" ht="15" customHeight="1" spans="1:2">
      <c r="A1074" s="196" t="s">
        <v>144</v>
      </c>
      <c r="B1074" s="197">
        <v>0</v>
      </c>
    </row>
    <row r="1075" ht="15" customHeight="1" spans="1:3">
      <c r="A1075" s="196" t="s">
        <v>145</v>
      </c>
      <c r="B1075" s="197">
        <v>0</v>
      </c>
      <c r="C1075" s="191">
        <f>B1075/6494*14601</f>
        <v>0</v>
      </c>
    </row>
    <row r="1076" ht="15" customHeight="1" spans="1:3">
      <c r="A1076" s="196" t="s">
        <v>958</v>
      </c>
      <c r="B1076" s="197">
        <v>0</v>
      </c>
      <c r="C1076" s="191">
        <f>B1076/6494*14601</f>
        <v>0</v>
      </c>
    </row>
    <row r="1077" ht="15" customHeight="1" spans="1:2">
      <c r="A1077" s="196" t="s">
        <v>959</v>
      </c>
      <c r="B1077" s="197">
        <f>SUM(B1078:B1090)</f>
        <v>3202</v>
      </c>
    </row>
    <row r="1078" ht="15" customHeight="1" spans="1:2">
      <c r="A1078" s="196" t="s">
        <v>143</v>
      </c>
      <c r="B1078" s="197">
        <v>2280</v>
      </c>
    </row>
    <row r="1079" ht="15" customHeight="1" spans="1:2">
      <c r="A1079" s="196" t="s">
        <v>144</v>
      </c>
      <c r="B1079" s="197">
        <v>0</v>
      </c>
    </row>
    <row r="1080" ht="15" customHeight="1" spans="1:2">
      <c r="A1080" s="196" t="s">
        <v>145</v>
      </c>
      <c r="B1080" s="197">
        <v>0</v>
      </c>
    </row>
    <row r="1081" ht="15" customHeight="1" spans="1:2">
      <c r="A1081" s="196" t="s">
        <v>960</v>
      </c>
      <c r="B1081" s="197">
        <v>0</v>
      </c>
    </row>
    <row r="1082" ht="15" customHeight="1" spans="1:2">
      <c r="A1082" s="196" t="s">
        <v>961</v>
      </c>
      <c r="B1082" s="197">
        <v>0</v>
      </c>
    </row>
    <row r="1083" ht="15" customHeight="1" spans="1:2">
      <c r="A1083" s="196" t="s">
        <v>962</v>
      </c>
      <c r="B1083" s="197">
        <v>0</v>
      </c>
    </row>
    <row r="1084" ht="15" customHeight="1" spans="1:2">
      <c r="A1084" s="196" t="s">
        <v>963</v>
      </c>
      <c r="B1084" s="197">
        <v>463</v>
      </c>
    </row>
    <row r="1085" ht="15" customHeight="1" spans="1:2">
      <c r="A1085" s="196" t="s">
        <v>964</v>
      </c>
      <c r="B1085" s="197">
        <v>0</v>
      </c>
    </row>
    <row r="1086" ht="15" customHeight="1" spans="1:2">
      <c r="A1086" s="196" t="s">
        <v>965</v>
      </c>
      <c r="B1086" s="197">
        <v>0</v>
      </c>
    </row>
    <row r="1087" ht="15" customHeight="1" spans="1:2">
      <c r="A1087" s="196" t="s">
        <v>966</v>
      </c>
      <c r="B1087" s="197">
        <v>0</v>
      </c>
    </row>
    <row r="1088" ht="15" customHeight="1" spans="1:2">
      <c r="A1088" s="196" t="s">
        <v>911</v>
      </c>
      <c r="B1088" s="197">
        <v>0</v>
      </c>
    </row>
    <row r="1089" ht="15" customHeight="1" spans="1:2">
      <c r="A1089" s="196" t="s">
        <v>967</v>
      </c>
      <c r="B1089" s="197">
        <v>0</v>
      </c>
    </row>
    <row r="1090" ht="15" customHeight="1" spans="1:2">
      <c r="A1090" s="196" t="s">
        <v>968</v>
      </c>
      <c r="B1090" s="197">
        <v>459</v>
      </c>
    </row>
    <row r="1091" ht="15" customHeight="1" spans="1:2">
      <c r="A1091" s="196" t="s">
        <v>969</v>
      </c>
      <c r="B1091" s="197">
        <f>SUM(B1092:B1097)</f>
        <v>2525</v>
      </c>
    </row>
    <row r="1092" ht="15" customHeight="1" spans="1:2">
      <c r="A1092" s="196" t="s">
        <v>143</v>
      </c>
      <c r="B1092" s="197">
        <v>1961</v>
      </c>
    </row>
    <row r="1093" ht="15" customHeight="1" spans="1:2">
      <c r="A1093" s="196" t="s">
        <v>144</v>
      </c>
      <c r="B1093" s="197">
        <v>0</v>
      </c>
    </row>
    <row r="1094" ht="15" customHeight="1" spans="1:2">
      <c r="A1094" s="196" t="s">
        <v>145</v>
      </c>
      <c r="B1094" s="197">
        <v>45</v>
      </c>
    </row>
    <row r="1095" ht="15" customHeight="1" spans="1:2">
      <c r="A1095" s="196" t="s">
        <v>970</v>
      </c>
      <c r="B1095" s="197">
        <v>0</v>
      </c>
    </row>
    <row r="1096" ht="15" customHeight="1" spans="1:2">
      <c r="A1096" s="196" t="s">
        <v>971</v>
      </c>
      <c r="B1096" s="197">
        <v>0</v>
      </c>
    </row>
    <row r="1097" ht="15" customHeight="1" spans="1:2">
      <c r="A1097" s="196" t="s">
        <v>972</v>
      </c>
      <c r="B1097" s="197">
        <v>519</v>
      </c>
    </row>
    <row r="1098" ht="15" customHeight="1" spans="1:2">
      <c r="A1098" s="196" t="s">
        <v>973</v>
      </c>
      <c r="B1098" s="197">
        <v>6475</v>
      </c>
    </row>
    <row r="1099" ht="15" customHeight="1" spans="1:2">
      <c r="A1099" s="196" t="s">
        <v>143</v>
      </c>
      <c r="B1099" s="197">
        <v>0</v>
      </c>
    </row>
    <row r="1100" ht="15" customHeight="1" spans="1:2">
      <c r="A1100" s="196" t="s">
        <v>144</v>
      </c>
      <c r="B1100" s="197">
        <v>0</v>
      </c>
    </row>
    <row r="1101" ht="15" customHeight="1" spans="1:2">
      <c r="A1101" s="196" t="s">
        <v>145</v>
      </c>
      <c r="B1101" s="197">
        <v>0</v>
      </c>
    </row>
    <row r="1102" ht="15" customHeight="1" spans="1:2">
      <c r="A1102" s="196" t="s">
        <v>974</v>
      </c>
      <c r="B1102" s="197">
        <v>0</v>
      </c>
    </row>
    <row r="1103" ht="15" customHeight="1" spans="1:2">
      <c r="A1103" s="196" t="s">
        <v>975</v>
      </c>
      <c r="B1103" s="197">
        <v>0</v>
      </c>
    </row>
    <row r="1104" ht="15" customHeight="1" spans="1:2">
      <c r="A1104" s="196" t="s">
        <v>976</v>
      </c>
      <c r="B1104" s="197">
        <v>6475</v>
      </c>
    </row>
    <row r="1105" ht="15" customHeight="1" spans="1:2">
      <c r="A1105" s="196" t="s">
        <v>977</v>
      </c>
      <c r="B1105" s="197">
        <v>1848</v>
      </c>
    </row>
    <row r="1106" ht="15" customHeight="1" spans="1:2">
      <c r="A1106" s="196" t="s">
        <v>978</v>
      </c>
      <c r="B1106" s="197">
        <v>0</v>
      </c>
    </row>
    <row r="1107" ht="15" customHeight="1" spans="1:2">
      <c r="A1107" s="196" t="s">
        <v>979</v>
      </c>
      <c r="B1107" s="197">
        <v>0</v>
      </c>
    </row>
    <row r="1108" ht="15" customHeight="1" spans="1:2">
      <c r="A1108" s="196" t="s">
        <v>980</v>
      </c>
      <c r="B1108" s="197">
        <v>0</v>
      </c>
    </row>
    <row r="1109" ht="15" customHeight="1" spans="1:2">
      <c r="A1109" s="196" t="s">
        <v>981</v>
      </c>
      <c r="B1109" s="197">
        <v>0</v>
      </c>
    </row>
    <row r="1110" ht="15" customHeight="1" spans="1:2">
      <c r="A1110" s="196" t="s">
        <v>982</v>
      </c>
      <c r="B1110" s="197">
        <v>1848</v>
      </c>
    </row>
    <row r="1111" ht="15" customHeight="1" spans="1:6">
      <c r="A1111" s="196" t="s">
        <v>983</v>
      </c>
      <c r="B1111" s="197">
        <f>SUM(B1112,B1122,B1128)</f>
        <v>4779</v>
      </c>
      <c r="E1111" s="190"/>
      <c r="F1111" s="190"/>
    </row>
    <row r="1112" ht="15" customHeight="1" spans="1:2">
      <c r="A1112" s="196" t="s">
        <v>984</v>
      </c>
      <c r="B1112" s="197">
        <f>SUM(B1113:B1121)</f>
        <v>2491</v>
      </c>
    </row>
    <row r="1113" ht="15" customHeight="1" spans="1:2">
      <c r="A1113" s="196" t="s">
        <v>143</v>
      </c>
      <c r="B1113" s="197">
        <v>1043</v>
      </c>
    </row>
    <row r="1114" ht="15" customHeight="1" spans="1:2">
      <c r="A1114" s="196" t="s">
        <v>144</v>
      </c>
      <c r="B1114" s="197">
        <v>41</v>
      </c>
    </row>
    <row r="1115" ht="15" customHeight="1" spans="1:2">
      <c r="A1115" s="196" t="s">
        <v>145</v>
      </c>
      <c r="B1115" s="197">
        <v>0</v>
      </c>
    </row>
    <row r="1116" ht="15" customHeight="1" spans="1:2">
      <c r="A1116" s="196" t="s">
        <v>985</v>
      </c>
      <c r="B1116" s="197">
        <v>0</v>
      </c>
    </row>
    <row r="1117" ht="15" customHeight="1" spans="1:2">
      <c r="A1117" s="196" t="s">
        <v>986</v>
      </c>
      <c r="B1117" s="197">
        <v>0</v>
      </c>
    </row>
    <row r="1118" ht="15" customHeight="1" spans="1:2">
      <c r="A1118" s="196" t="s">
        <v>987</v>
      </c>
      <c r="B1118" s="197">
        <v>0</v>
      </c>
    </row>
    <row r="1119" ht="15" customHeight="1" spans="1:2">
      <c r="A1119" s="196" t="s">
        <v>988</v>
      </c>
      <c r="B1119" s="197">
        <v>0</v>
      </c>
    </row>
    <row r="1120" ht="15" customHeight="1" spans="1:2">
      <c r="A1120" s="196" t="s">
        <v>152</v>
      </c>
      <c r="B1120" s="197">
        <v>0</v>
      </c>
    </row>
    <row r="1121" ht="15" customHeight="1" spans="1:2">
      <c r="A1121" s="196" t="s">
        <v>989</v>
      </c>
      <c r="B1121" s="197">
        <v>1407</v>
      </c>
    </row>
    <row r="1122" ht="15" customHeight="1" spans="1:2">
      <c r="A1122" s="196" t="s">
        <v>990</v>
      </c>
      <c r="B1122" s="197">
        <v>2288</v>
      </c>
    </row>
    <row r="1123" ht="15" customHeight="1" spans="1:2">
      <c r="A1123" s="196" t="s">
        <v>143</v>
      </c>
      <c r="B1123" s="197">
        <v>0</v>
      </c>
    </row>
    <row r="1124" ht="15" customHeight="1" spans="1:2">
      <c r="A1124" s="196" t="s">
        <v>144</v>
      </c>
      <c r="B1124" s="197">
        <v>0</v>
      </c>
    </row>
    <row r="1125" ht="15" customHeight="1" spans="1:2">
      <c r="A1125" s="196" t="s">
        <v>145</v>
      </c>
      <c r="B1125" s="197">
        <v>0</v>
      </c>
    </row>
    <row r="1126" ht="15" customHeight="1" spans="1:2">
      <c r="A1126" s="196" t="s">
        <v>991</v>
      </c>
      <c r="B1126" s="197">
        <v>0</v>
      </c>
    </row>
    <row r="1127" ht="15" customHeight="1" spans="1:2">
      <c r="A1127" s="196" t="s">
        <v>992</v>
      </c>
      <c r="B1127" s="197">
        <v>2288</v>
      </c>
    </row>
    <row r="1128" ht="15" customHeight="1" spans="1:3">
      <c r="A1128" s="196" t="s">
        <v>993</v>
      </c>
      <c r="B1128" s="197">
        <v>0</v>
      </c>
      <c r="C1128" s="191">
        <f>B1128/2333*4779</f>
        <v>0</v>
      </c>
    </row>
    <row r="1129" ht="15" customHeight="1" spans="1:3">
      <c r="A1129" s="196" t="s">
        <v>994</v>
      </c>
      <c r="B1129" s="197">
        <v>0</v>
      </c>
      <c r="C1129" s="191">
        <f>B1129/2333*4779</f>
        <v>0</v>
      </c>
    </row>
    <row r="1130" ht="15" customHeight="1" spans="1:3">
      <c r="A1130" s="196" t="s">
        <v>995</v>
      </c>
      <c r="B1130" s="197">
        <v>0</v>
      </c>
      <c r="C1130" s="191">
        <f>B1130/2333*4779</f>
        <v>0</v>
      </c>
    </row>
    <row r="1131" ht="15" customHeight="1" spans="1:2">
      <c r="A1131" s="196" t="s">
        <v>996</v>
      </c>
      <c r="B1131" s="197">
        <f>SUM(B1132,B1139,B1149,B1155,B1158)</f>
        <v>150</v>
      </c>
    </row>
    <row r="1132" ht="15" customHeight="1" spans="1:2">
      <c r="A1132" s="196" t="s">
        <v>997</v>
      </c>
      <c r="B1132" s="197">
        <v>25</v>
      </c>
    </row>
    <row r="1133" ht="15" customHeight="1" spans="1:2">
      <c r="A1133" s="196" t="s">
        <v>143</v>
      </c>
      <c r="B1133" s="197">
        <v>25</v>
      </c>
    </row>
    <row r="1134" ht="15" customHeight="1" spans="1:2">
      <c r="A1134" s="196" t="s">
        <v>144</v>
      </c>
      <c r="B1134" s="197">
        <v>0</v>
      </c>
    </row>
    <row r="1135" ht="15" customHeight="1" spans="1:3">
      <c r="A1135" s="196" t="s">
        <v>145</v>
      </c>
      <c r="B1135" s="197">
        <v>0</v>
      </c>
      <c r="C1135" s="191">
        <f>B1135/311*150</f>
        <v>0</v>
      </c>
    </row>
    <row r="1136" ht="15" customHeight="1" spans="1:3">
      <c r="A1136" s="196" t="s">
        <v>998</v>
      </c>
      <c r="B1136" s="197">
        <v>0</v>
      </c>
      <c r="C1136" s="191">
        <f>B1136/311*150</f>
        <v>0</v>
      </c>
    </row>
    <row r="1137" ht="15" customHeight="1" spans="1:3">
      <c r="A1137" s="196" t="s">
        <v>152</v>
      </c>
      <c r="B1137" s="197">
        <v>0</v>
      </c>
      <c r="C1137" s="191">
        <f>B1137/311*150</f>
        <v>0</v>
      </c>
    </row>
    <row r="1138" ht="15" customHeight="1" spans="1:3">
      <c r="A1138" s="196" t="s">
        <v>999</v>
      </c>
      <c r="B1138" s="197">
        <v>0</v>
      </c>
      <c r="C1138" s="191">
        <f>B1138/311*150</f>
        <v>0</v>
      </c>
    </row>
    <row r="1139" ht="15" customHeight="1" spans="1:6">
      <c r="A1139" s="196" t="s">
        <v>1000</v>
      </c>
      <c r="B1139" s="197">
        <v>8</v>
      </c>
      <c r="E1139" s="190"/>
      <c r="F1139" s="190"/>
    </row>
    <row r="1140" ht="15" customHeight="1" spans="1:2">
      <c r="A1140" s="196" t="s">
        <v>1001</v>
      </c>
      <c r="B1140" s="197">
        <v>0</v>
      </c>
    </row>
    <row r="1141" ht="15" customHeight="1" spans="1:2">
      <c r="A1141" s="196" t="s">
        <v>1002</v>
      </c>
      <c r="B1141" s="197">
        <v>0</v>
      </c>
    </row>
    <row r="1142" ht="15" customHeight="1" spans="1:2">
      <c r="A1142" s="196" t="s">
        <v>1003</v>
      </c>
      <c r="B1142" s="197">
        <v>0</v>
      </c>
    </row>
    <row r="1143" ht="15" customHeight="1" spans="1:2">
      <c r="A1143" s="196" t="s">
        <v>1004</v>
      </c>
      <c r="B1143" s="197">
        <v>0</v>
      </c>
    </row>
    <row r="1144" ht="15" customHeight="1" spans="1:2">
      <c r="A1144" s="196" t="s">
        <v>1005</v>
      </c>
      <c r="B1144" s="197">
        <v>0</v>
      </c>
    </row>
    <row r="1145" ht="15" customHeight="1" spans="1:2">
      <c r="A1145" s="196" t="s">
        <v>1006</v>
      </c>
      <c r="B1145" s="197">
        <v>0</v>
      </c>
    </row>
    <row r="1146" ht="15" customHeight="1" spans="1:2">
      <c r="A1146" s="196" t="s">
        <v>1007</v>
      </c>
      <c r="B1146" s="197">
        <v>0</v>
      </c>
    </row>
    <row r="1147" ht="15" customHeight="1" spans="1:2">
      <c r="A1147" s="196" t="s">
        <v>1008</v>
      </c>
      <c r="B1147" s="197">
        <v>0</v>
      </c>
    </row>
    <row r="1148" ht="15" customHeight="1" spans="1:2">
      <c r="A1148" s="196" t="s">
        <v>1009</v>
      </c>
      <c r="B1148" s="197">
        <v>8</v>
      </c>
    </row>
    <row r="1149" ht="15" customHeight="1" spans="1:2">
      <c r="A1149" s="196" t="s">
        <v>1010</v>
      </c>
      <c r="B1149" s="197">
        <v>45</v>
      </c>
    </row>
    <row r="1150" ht="15" customHeight="1" spans="1:2">
      <c r="A1150" s="196" t="s">
        <v>1011</v>
      </c>
      <c r="B1150" s="197">
        <v>0</v>
      </c>
    </row>
    <row r="1151" ht="15" customHeight="1" spans="1:2">
      <c r="A1151" s="196" t="s">
        <v>1012</v>
      </c>
      <c r="B1151" s="197">
        <v>0</v>
      </c>
    </row>
    <row r="1152" ht="15" customHeight="1" spans="1:2">
      <c r="A1152" s="196" t="s">
        <v>1013</v>
      </c>
      <c r="B1152" s="197">
        <v>0</v>
      </c>
    </row>
    <row r="1153" ht="15" customHeight="1" spans="1:2">
      <c r="A1153" s="196" t="s">
        <v>1014</v>
      </c>
      <c r="B1153" s="197">
        <v>0</v>
      </c>
    </row>
    <row r="1154" ht="15" customHeight="1" spans="1:2">
      <c r="A1154" s="196" t="s">
        <v>1015</v>
      </c>
      <c r="B1154" s="197">
        <v>45</v>
      </c>
    </row>
    <row r="1155" ht="15" customHeight="1" spans="1:3">
      <c r="A1155" s="196" t="s">
        <v>1016</v>
      </c>
      <c r="B1155" s="197">
        <v>0</v>
      </c>
      <c r="C1155" s="191">
        <f>B1155/311*150</f>
        <v>0</v>
      </c>
    </row>
    <row r="1156" ht="15" customHeight="1" spans="1:3">
      <c r="A1156" s="196" t="s">
        <v>1017</v>
      </c>
      <c r="B1156" s="197">
        <v>0</v>
      </c>
      <c r="C1156" s="191">
        <f>B1156/311*150</f>
        <v>0</v>
      </c>
    </row>
    <row r="1157" ht="15" customHeight="1" spans="1:3">
      <c r="A1157" s="196" t="s">
        <v>1018</v>
      </c>
      <c r="B1157" s="197">
        <v>0</v>
      </c>
      <c r="C1157" s="191">
        <f>B1157/311*150</f>
        <v>0</v>
      </c>
    </row>
    <row r="1158" ht="15" customHeight="1" spans="1:2">
      <c r="A1158" s="196" t="s">
        <v>1019</v>
      </c>
      <c r="B1158" s="197">
        <v>72</v>
      </c>
    </row>
    <row r="1159" ht="15" customHeight="1" spans="1:2">
      <c r="A1159" s="196" t="s">
        <v>1020</v>
      </c>
      <c r="B1159" s="197">
        <v>72</v>
      </c>
    </row>
    <row r="1160" ht="15" customHeight="1" spans="1:2">
      <c r="A1160" s="196" t="s">
        <v>1021</v>
      </c>
      <c r="B1160" s="197">
        <v>0</v>
      </c>
    </row>
    <row r="1161" ht="15" customHeight="1" spans="1:2">
      <c r="A1161" s="196" t="s">
        <v>1022</v>
      </c>
      <c r="B1161" s="197">
        <v>0</v>
      </c>
    </row>
    <row r="1162" ht="15" customHeight="1" spans="1:2">
      <c r="A1162" s="196" t="s">
        <v>1023</v>
      </c>
      <c r="B1162" s="197">
        <v>0</v>
      </c>
    </row>
    <row r="1163" ht="15" customHeight="1" spans="1:2">
      <c r="A1163" s="196" t="s">
        <v>1024</v>
      </c>
      <c r="B1163" s="197">
        <v>0</v>
      </c>
    </row>
    <row r="1164" ht="15" customHeight="1" spans="1:2">
      <c r="A1164" s="196" t="s">
        <v>1025</v>
      </c>
      <c r="B1164" s="197">
        <v>0</v>
      </c>
    </row>
    <row r="1165" ht="15" customHeight="1" spans="1:2">
      <c r="A1165" s="196" t="s">
        <v>1026</v>
      </c>
      <c r="B1165" s="197">
        <v>0</v>
      </c>
    </row>
    <row r="1166" ht="15" customHeight="1" spans="1:2">
      <c r="A1166" s="196" t="s">
        <v>779</v>
      </c>
      <c r="B1166" s="197">
        <v>0</v>
      </c>
    </row>
    <row r="1167" ht="15" customHeight="1" spans="1:2">
      <c r="A1167" s="196" t="s">
        <v>1027</v>
      </c>
      <c r="B1167" s="197">
        <v>0</v>
      </c>
    </row>
    <row r="1168" ht="15" customHeight="1" spans="1:2">
      <c r="A1168" s="196" t="s">
        <v>1028</v>
      </c>
      <c r="B1168" s="197">
        <v>0</v>
      </c>
    </row>
    <row r="1169" ht="15" customHeight="1" spans="1:2">
      <c r="A1169" s="196" t="s">
        <v>1029</v>
      </c>
      <c r="B1169" s="197">
        <v>0</v>
      </c>
    </row>
    <row r="1170" ht="15" customHeight="1" spans="1:2">
      <c r="A1170" s="196" t="s">
        <v>1030</v>
      </c>
      <c r="B1170" s="197">
        <f>SUM(B1171,B1209,B1218,B1233)</f>
        <v>10348</v>
      </c>
    </row>
    <row r="1171" ht="15" customHeight="1" spans="1:2">
      <c r="A1171" s="196" t="s">
        <v>1031</v>
      </c>
      <c r="B1171" s="197">
        <f>SUM(B1172:B1189)</f>
        <v>9315</v>
      </c>
    </row>
    <row r="1172" ht="15" customHeight="1" spans="1:6">
      <c r="A1172" s="196" t="s">
        <v>143</v>
      </c>
      <c r="B1172" s="197">
        <v>2812</v>
      </c>
      <c r="E1172" s="190"/>
      <c r="F1172" s="190"/>
    </row>
    <row r="1173" ht="15" customHeight="1" spans="1:2">
      <c r="A1173" s="196" t="s">
        <v>144</v>
      </c>
      <c r="B1173" s="197">
        <v>0</v>
      </c>
    </row>
    <row r="1174" ht="15" customHeight="1" spans="1:2">
      <c r="A1174" s="196" t="s">
        <v>145</v>
      </c>
      <c r="B1174" s="197">
        <v>0</v>
      </c>
    </row>
    <row r="1175" ht="15" customHeight="1" spans="1:2">
      <c r="A1175" s="196" t="s">
        <v>1032</v>
      </c>
      <c r="B1175" s="197">
        <v>210</v>
      </c>
    </row>
    <row r="1176" ht="15" customHeight="1" spans="1:2">
      <c r="A1176" s="196" t="s">
        <v>1033</v>
      </c>
      <c r="B1176" s="197">
        <v>38</v>
      </c>
    </row>
    <row r="1177" ht="15" customHeight="1" spans="1:2">
      <c r="A1177" s="196" t="s">
        <v>1034</v>
      </c>
      <c r="B1177" s="197">
        <v>2390</v>
      </c>
    </row>
    <row r="1178" ht="15" customHeight="1" spans="1:2">
      <c r="A1178" s="196" t="s">
        <v>1035</v>
      </c>
      <c r="B1178" s="197">
        <v>0</v>
      </c>
    </row>
    <row r="1179" ht="15" customHeight="1" spans="1:2">
      <c r="A1179" s="196" t="s">
        <v>1036</v>
      </c>
      <c r="B1179" s="197">
        <v>0</v>
      </c>
    </row>
    <row r="1180" ht="15" customHeight="1" spans="1:2">
      <c r="A1180" s="196" t="s">
        <v>1037</v>
      </c>
      <c r="B1180" s="197">
        <v>0</v>
      </c>
    </row>
    <row r="1181" ht="15" customHeight="1" spans="1:2">
      <c r="A1181" s="196" t="s">
        <v>1038</v>
      </c>
      <c r="B1181" s="197">
        <v>187</v>
      </c>
    </row>
    <row r="1182" ht="15" customHeight="1" spans="1:2">
      <c r="A1182" s="196" t="s">
        <v>1039</v>
      </c>
      <c r="B1182" s="197">
        <v>165</v>
      </c>
    </row>
    <row r="1183" ht="15" customHeight="1" spans="1:2">
      <c r="A1183" s="196" t="s">
        <v>1040</v>
      </c>
      <c r="B1183" s="197">
        <v>0</v>
      </c>
    </row>
    <row r="1184" ht="15" customHeight="1" spans="1:2">
      <c r="A1184" s="196" t="s">
        <v>1041</v>
      </c>
      <c r="B1184" s="197">
        <v>141</v>
      </c>
    </row>
    <row r="1185" ht="15" customHeight="1" spans="1:2">
      <c r="A1185" s="196" t="s">
        <v>1042</v>
      </c>
      <c r="B1185" s="197">
        <v>0</v>
      </c>
    </row>
    <row r="1186" ht="15" customHeight="1" spans="1:2">
      <c r="A1186" s="196" t="s">
        <v>1043</v>
      </c>
      <c r="B1186" s="197">
        <v>0</v>
      </c>
    </row>
    <row r="1187" ht="15" customHeight="1" spans="1:2">
      <c r="A1187" s="196" t="s">
        <v>1044</v>
      </c>
      <c r="B1187" s="197">
        <v>0</v>
      </c>
    </row>
    <row r="1188" ht="15" customHeight="1" spans="1:2">
      <c r="A1188" s="196" t="s">
        <v>152</v>
      </c>
      <c r="B1188" s="197">
        <v>602</v>
      </c>
    </row>
    <row r="1189" ht="15" customHeight="1" spans="1:2">
      <c r="A1189" s="196" t="s">
        <v>1045</v>
      </c>
      <c r="B1189" s="197">
        <v>2770</v>
      </c>
    </row>
    <row r="1190" ht="15" customHeight="1" spans="1:3">
      <c r="A1190" s="196" t="s">
        <v>1046</v>
      </c>
      <c r="B1190" s="197">
        <v>0</v>
      </c>
      <c r="C1190" s="191">
        <f t="shared" ref="C1190:C1208" si="10">B1190/6910*10348</f>
        <v>0</v>
      </c>
    </row>
    <row r="1191" ht="15" customHeight="1" spans="1:3">
      <c r="A1191" s="196" t="s">
        <v>143</v>
      </c>
      <c r="B1191" s="197">
        <v>0</v>
      </c>
      <c r="C1191" s="191">
        <f t="shared" si="10"/>
        <v>0</v>
      </c>
    </row>
    <row r="1192" ht="15" customHeight="1" spans="1:3">
      <c r="A1192" s="196" t="s">
        <v>144</v>
      </c>
      <c r="B1192" s="197">
        <v>0</v>
      </c>
      <c r="C1192" s="191">
        <f t="shared" si="10"/>
        <v>0</v>
      </c>
    </row>
    <row r="1193" ht="15" customHeight="1" spans="1:3">
      <c r="A1193" s="196" t="s">
        <v>145</v>
      </c>
      <c r="B1193" s="197">
        <v>0</v>
      </c>
      <c r="C1193" s="191">
        <f t="shared" si="10"/>
        <v>0</v>
      </c>
    </row>
    <row r="1194" ht="15" customHeight="1" spans="1:3">
      <c r="A1194" s="196" t="s">
        <v>1047</v>
      </c>
      <c r="B1194" s="197">
        <v>0</v>
      </c>
      <c r="C1194" s="191">
        <f t="shared" si="10"/>
        <v>0</v>
      </c>
    </row>
    <row r="1195" ht="15" customHeight="1" spans="1:3">
      <c r="A1195" s="196" t="s">
        <v>1048</v>
      </c>
      <c r="B1195" s="197">
        <v>0</v>
      </c>
      <c r="C1195" s="191">
        <f t="shared" si="10"/>
        <v>0</v>
      </c>
    </row>
    <row r="1196" ht="15" customHeight="1" spans="1:3">
      <c r="A1196" s="196" t="s">
        <v>1049</v>
      </c>
      <c r="B1196" s="197">
        <v>0</v>
      </c>
      <c r="C1196" s="191">
        <f t="shared" si="10"/>
        <v>0</v>
      </c>
    </row>
    <row r="1197" ht="15" customHeight="1" spans="1:3">
      <c r="A1197" s="196" t="s">
        <v>1050</v>
      </c>
      <c r="B1197" s="197">
        <v>0</v>
      </c>
      <c r="C1197" s="191">
        <f t="shared" si="10"/>
        <v>0</v>
      </c>
    </row>
    <row r="1198" ht="15" customHeight="1" spans="1:3">
      <c r="A1198" s="196" t="s">
        <v>1051</v>
      </c>
      <c r="B1198" s="197">
        <v>0</v>
      </c>
      <c r="C1198" s="191">
        <f t="shared" si="10"/>
        <v>0</v>
      </c>
    </row>
    <row r="1199" ht="15" customHeight="1" spans="1:3">
      <c r="A1199" s="196" t="s">
        <v>1052</v>
      </c>
      <c r="B1199" s="197">
        <v>0</v>
      </c>
      <c r="C1199" s="191">
        <f t="shared" si="10"/>
        <v>0</v>
      </c>
    </row>
    <row r="1200" ht="15" customHeight="1" spans="1:3">
      <c r="A1200" s="196" t="s">
        <v>1053</v>
      </c>
      <c r="B1200" s="197">
        <v>0</v>
      </c>
      <c r="C1200" s="191">
        <f t="shared" si="10"/>
        <v>0</v>
      </c>
    </row>
    <row r="1201" ht="15" customHeight="1" spans="1:3">
      <c r="A1201" s="196" t="s">
        <v>1054</v>
      </c>
      <c r="B1201" s="197">
        <v>0</v>
      </c>
      <c r="C1201" s="191">
        <f t="shared" si="10"/>
        <v>0</v>
      </c>
    </row>
    <row r="1202" ht="15" customHeight="1" spans="1:3">
      <c r="A1202" s="196" t="s">
        <v>1055</v>
      </c>
      <c r="B1202" s="197">
        <v>0</v>
      </c>
      <c r="C1202" s="191">
        <f t="shared" si="10"/>
        <v>0</v>
      </c>
    </row>
    <row r="1203" ht="15" customHeight="1" spans="1:3">
      <c r="A1203" s="196" t="s">
        <v>1056</v>
      </c>
      <c r="B1203" s="197">
        <v>0</v>
      </c>
      <c r="C1203" s="191">
        <f t="shared" si="10"/>
        <v>0</v>
      </c>
    </row>
    <row r="1204" ht="15" customHeight="1" spans="1:3">
      <c r="A1204" s="196" t="s">
        <v>1057</v>
      </c>
      <c r="B1204" s="197">
        <v>0</v>
      </c>
      <c r="C1204" s="191">
        <f t="shared" si="10"/>
        <v>0</v>
      </c>
    </row>
    <row r="1205" ht="15" customHeight="1" spans="1:3">
      <c r="A1205" s="196" t="s">
        <v>1058</v>
      </c>
      <c r="B1205" s="197">
        <v>0</v>
      </c>
      <c r="C1205" s="191">
        <f t="shared" si="10"/>
        <v>0</v>
      </c>
    </row>
    <row r="1206" ht="15" customHeight="1" spans="1:3">
      <c r="A1206" s="196" t="s">
        <v>1059</v>
      </c>
      <c r="B1206" s="197">
        <v>0</v>
      </c>
      <c r="C1206" s="191">
        <f t="shared" si="10"/>
        <v>0</v>
      </c>
    </row>
    <row r="1207" ht="15" customHeight="1" spans="1:3">
      <c r="A1207" s="196" t="s">
        <v>152</v>
      </c>
      <c r="B1207" s="197">
        <v>0</v>
      </c>
      <c r="C1207" s="191">
        <f t="shared" si="10"/>
        <v>0</v>
      </c>
    </row>
    <row r="1208" ht="15" customHeight="1" spans="1:3">
      <c r="A1208" s="196" t="s">
        <v>1060</v>
      </c>
      <c r="B1208" s="197">
        <v>0</v>
      </c>
      <c r="C1208" s="191">
        <f t="shared" si="10"/>
        <v>0</v>
      </c>
    </row>
    <row r="1209" ht="15" customHeight="1" spans="1:2">
      <c r="A1209" s="196" t="s">
        <v>1061</v>
      </c>
      <c r="B1209" s="197">
        <v>8</v>
      </c>
    </row>
    <row r="1210" ht="15" customHeight="1" spans="1:2">
      <c r="A1210" s="196" t="s">
        <v>143</v>
      </c>
      <c r="B1210" s="197">
        <v>0</v>
      </c>
    </row>
    <row r="1211" ht="15" customHeight="1" spans="1:2">
      <c r="A1211" s="196" t="s">
        <v>144</v>
      </c>
      <c r="B1211" s="197">
        <v>0</v>
      </c>
    </row>
    <row r="1212" ht="15" customHeight="1" spans="1:2">
      <c r="A1212" s="196" t="s">
        <v>145</v>
      </c>
      <c r="B1212" s="197">
        <v>0</v>
      </c>
    </row>
    <row r="1213" ht="15" customHeight="1" spans="1:2">
      <c r="A1213" s="196" t="s">
        <v>1062</v>
      </c>
      <c r="B1213" s="197">
        <v>8</v>
      </c>
    </row>
    <row r="1214" ht="15" customHeight="1" spans="1:3">
      <c r="A1214" s="196" t="s">
        <v>1063</v>
      </c>
      <c r="B1214" s="197">
        <v>0</v>
      </c>
      <c r="C1214" s="191">
        <f>B1214/6910*10348</f>
        <v>0</v>
      </c>
    </row>
    <row r="1215" ht="15" customHeight="1" spans="1:3">
      <c r="A1215" s="196" t="s">
        <v>1064</v>
      </c>
      <c r="B1215" s="197">
        <v>0</v>
      </c>
      <c r="C1215" s="191">
        <f>B1215/6910*10348</f>
        <v>0</v>
      </c>
    </row>
    <row r="1216" ht="15" customHeight="1" spans="1:3">
      <c r="A1216" s="196" t="s">
        <v>152</v>
      </c>
      <c r="B1216" s="197">
        <v>0</v>
      </c>
      <c r="C1216" s="191">
        <f>B1216/6910*10348</f>
        <v>0</v>
      </c>
    </row>
    <row r="1217" ht="15" customHeight="1" spans="1:3">
      <c r="A1217" s="196" t="s">
        <v>1065</v>
      </c>
      <c r="B1217" s="197">
        <v>0</v>
      </c>
      <c r="C1217" s="191">
        <f>B1217/6910*10348</f>
        <v>0</v>
      </c>
    </row>
    <row r="1218" ht="15" customHeight="1" spans="1:2">
      <c r="A1218" s="196" t="s">
        <v>1066</v>
      </c>
      <c r="B1218" s="197">
        <f>SUM(B1219:B1232)</f>
        <v>753</v>
      </c>
    </row>
    <row r="1219" ht="15" customHeight="1" spans="1:2">
      <c r="A1219" s="196" t="s">
        <v>143</v>
      </c>
      <c r="B1219" s="197">
        <v>195</v>
      </c>
    </row>
    <row r="1220" ht="15" customHeight="1" spans="1:2">
      <c r="A1220" s="196" t="s">
        <v>144</v>
      </c>
      <c r="B1220" s="197">
        <v>0</v>
      </c>
    </row>
    <row r="1221" ht="15" customHeight="1" spans="1:2">
      <c r="A1221" s="196" t="s">
        <v>145</v>
      </c>
      <c r="B1221" s="197">
        <v>0</v>
      </c>
    </row>
    <row r="1222" ht="15" customHeight="1" spans="1:2">
      <c r="A1222" s="196" t="s">
        <v>1067</v>
      </c>
      <c r="B1222" s="197">
        <v>0</v>
      </c>
    </row>
    <row r="1223" ht="15" customHeight="1" spans="1:2">
      <c r="A1223" s="196" t="s">
        <v>1068</v>
      </c>
      <c r="B1223" s="197">
        <v>0</v>
      </c>
    </row>
    <row r="1224" ht="15" customHeight="1" spans="1:2">
      <c r="A1224" s="196" t="s">
        <v>1069</v>
      </c>
      <c r="B1224" s="197">
        <v>0</v>
      </c>
    </row>
    <row r="1225" ht="15" customHeight="1" spans="1:2">
      <c r="A1225" s="196" t="s">
        <v>1070</v>
      </c>
      <c r="B1225" s="197">
        <v>0</v>
      </c>
    </row>
    <row r="1226" ht="15" customHeight="1" spans="1:2">
      <c r="A1226" s="196" t="s">
        <v>1071</v>
      </c>
      <c r="B1226" s="197">
        <v>0</v>
      </c>
    </row>
    <row r="1227" ht="15" customHeight="1" spans="1:2">
      <c r="A1227" s="196" t="s">
        <v>1072</v>
      </c>
      <c r="B1227" s="197">
        <v>300</v>
      </c>
    </row>
    <row r="1228" ht="15" customHeight="1" spans="1:2">
      <c r="A1228" s="196" t="s">
        <v>1073</v>
      </c>
      <c r="B1228" s="197">
        <v>0</v>
      </c>
    </row>
    <row r="1229" ht="15" customHeight="1" spans="1:2">
      <c r="A1229" s="196" t="s">
        <v>1074</v>
      </c>
      <c r="B1229" s="197">
        <v>0</v>
      </c>
    </row>
    <row r="1230" ht="15" customHeight="1" spans="1:2">
      <c r="A1230" s="196" t="s">
        <v>1075</v>
      </c>
      <c r="B1230" s="197">
        <v>0</v>
      </c>
    </row>
    <row r="1231" ht="15" customHeight="1" spans="1:2">
      <c r="A1231" s="196" t="s">
        <v>1076</v>
      </c>
      <c r="B1231" s="197">
        <v>0</v>
      </c>
    </row>
    <row r="1232" ht="15" customHeight="1" spans="1:2">
      <c r="A1232" s="196" t="s">
        <v>1077</v>
      </c>
      <c r="B1232" s="197">
        <v>258</v>
      </c>
    </row>
    <row r="1233" ht="15" customHeight="1" spans="1:2">
      <c r="A1233" s="196" t="s">
        <v>1078</v>
      </c>
      <c r="B1233" s="197">
        <v>272</v>
      </c>
    </row>
    <row r="1234" ht="15" customHeight="1" spans="1:2">
      <c r="A1234" s="196" t="s">
        <v>1079</v>
      </c>
      <c r="B1234" s="197">
        <v>272</v>
      </c>
    </row>
    <row r="1235" ht="15" customHeight="1" spans="1:2">
      <c r="A1235" s="196" t="s">
        <v>1080</v>
      </c>
      <c r="B1235" s="197">
        <f>SUM(B1236,B1245,B1249)</f>
        <v>24860</v>
      </c>
    </row>
    <row r="1236" ht="15" customHeight="1" spans="1:2">
      <c r="A1236" s="196" t="s">
        <v>1081</v>
      </c>
      <c r="B1236" s="197">
        <f>SUM(B1237:B1244)</f>
        <v>12743</v>
      </c>
    </row>
    <row r="1237" ht="15" customHeight="1" spans="1:6">
      <c r="A1237" s="196" t="s">
        <v>1082</v>
      </c>
      <c r="B1237" s="197">
        <v>0</v>
      </c>
      <c r="E1237" s="190"/>
      <c r="F1237" s="190"/>
    </row>
    <row r="1238" ht="15" customHeight="1" spans="1:2">
      <c r="A1238" s="196" t="s">
        <v>1083</v>
      </c>
      <c r="B1238" s="197">
        <v>0</v>
      </c>
    </row>
    <row r="1239" ht="15" customHeight="1" spans="1:2">
      <c r="A1239" s="196" t="s">
        <v>1084</v>
      </c>
      <c r="B1239" s="197">
        <v>0</v>
      </c>
    </row>
    <row r="1240" ht="15" customHeight="1" spans="1:2">
      <c r="A1240" s="196" t="s">
        <v>1085</v>
      </c>
      <c r="B1240" s="197">
        <v>0</v>
      </c>
    </row>
    <row r="1241" ht="15" customHeight="1" spans="1:2">
      <c r="A1241" s="196" t="s">
        <v>1086</v>
      </c>
      <c r="B1241" s="197">
        <v>0</v>
      </c>
    </row>
    <row r="1242" ht="15" customHeight="1" spans="1:2">
      <c r="A1242" s="196" t="s">
        <v>1087</v>
      </c>
      <c r="B1242" s="197">
        <v>0</v>
      </c>
    </row>
    <row r="1243" ht="15" customHeight="1" spans="1:2">
      <c r="A1243" s="196" t="s">
        <v>1088</v>
      </c>
      <c r="B1243" s="197">
        <v>1091</v>
      </c>
    </row>
    <row r="1244" ht="15" customHeight="1" spans="1:2">
      <c r="A1244" s="196" t="s">
        <v>1089</v>
      </c>
      <c r="B1244" s="197">
        <v>11652</v>
      </c>
    </row>
    <row r="1245" ht="15" customHeight="1" spans="1:2">
      <c r="A1245" s="196" t="s">
        <v>1090</v>
      </c>
      <c r="B1245" s="197">
        <f>SUM(B1246:B1248)</f>
        <v>7384</v>
      </c>
    </row>
    <row r="1246" ht="15" customHeight="1" spans="1:2">
      <c r="A1246" s="196" t="s">
        <v>1091</v>
      </c>
      <c r="B1246" s="197">
        <v>7369</v>
      </c>
    </row>
    <row r="1247" ht="15" customHeight="1" spans="1:2">
      <c r="A1247" s="196" t="s">
        <v>1092</v>
      </c>
      <c r="B1247" s="197">
        <v>15</v>
      </c>
    </row>
    <row r="1248" ht="15" customHeight="1" spans="1:2">
      <c r="A1248" s="196" t="s">
        <v>1093</v>
      </c>
      <c r="B1248" s="197">
        <v>0</v>
      </c>
    </row>
    <row r="1249" ht="15" customHeight="1" spans="1:2">
      <c r="A1249" s="196" t="s">
        <v>1094</v>
      </c>
      <c r="B1249" s="197">
        <v>4733</v>
      </c>
    </row>
    <row r="1250" ht="15" customHeight="1" spans="1:2">
      <c r="A1250" s="196" t="s">
        <v>1095</v>
      </c>
      <c r="B1250" s="197">
        <v>0</v>
      </c>
    </row>
    <row r="1251" ht="15" customHeight="1" spans="1:2">
      <c r="A1251" s="196" t="s">
        <v>1096</v>
      </c>
      <c r="B1251" s="197">
        <v>4733</v>
      </c>
    </row>
    <row r="1252" ht="15" customHeight="1" spans="1:2">
      <c r="A1252" s="196" t="s">
        <v>1097</v>
      </c>
      <c r="B1252" s="197">
        <v>0</v>
      </c>
    </row>
    <row r="1253" ht="15" customHeight="1" spans="1:2">
      <c r="A1253" s="196" t="s">
        <v>1098</v>
      </c>
      <c r="B1253" s="197">
        <f>SUM(B1254,B1288)</f>
        <v>2766</v>
      </c>
    </row>
    <row r="1254" ht="15" customHeight="1" spans="1:6">
      <c r="A1254" s="196" t="s">
        <v>1099</v>
      </c>
      <c r="B1254" s="197">
        <f>SUM(B1255:B1268)</f>
        <v>2693</v>
      </c>
      <c r="E1254" s="190"/>
      <c r="F1254" s="190"/>
    </row>
    <row r="1255" ht="15" customHeight="1" spans="1:2">
      <c r="A1255" s="196" t="s">
        <v>143</v>
      </c>
      <c r="B1255" s="197">
        <v>795</v>
      </c>
    </row>
    <row r="1256" ht="15" customHeight="1" spans="1:2">
      <c r="A1256" s="196" t="s">
        <v>144</v>
      </c>
      <c r="B1256" s="197">
        <v>253</v>
      </c>
    </row>
    <row r="1257" ht="15" customHeight="1" spans="1:2">
      <c r="A1257" s="196" t="s">
        <v>145</v>
      </c>
      <c r="B1257" s="197">
        <v>0</v>
      </c>
    </row>
    <row r="1258" ht="15" customHeight="1" spans="1:2">
      <c r="A1258" s="196" t="s">
        <v>1100</v>
      </c>
      <c r="B1258" s="197">
        <v>0</v>
      </c>
    </row>
    <row r="1259" ht="15" customHeight="1" spans="1:2">
      <c r="A1259" s="196" t="s">
        <v>1101</v>
      </c>
      <c r="B1259" s="197">
        <v>0</v>
      </c>
    </row>
    <row r="1260" ht="15" customHeight="1" spans="1:2">
      <c r="A1260" s="196" t="s">
        <v>1102</v>
      </c>
      <c r="B1260" s="197">
        <v>0</v>
      </c>
    </row>
    <row r="1261" ht="15" customHeight="1" spans="1:2">
      <c r="A1261" s="196" t="s">
        <v>1103</v>
      </c>
      <c r="B1261" s="197">
        <v>0</v>
      </c>
    </row>
    <row r="1262" ht="15" customHeight="1" spans="1:2">
      <c r="A1262" s="196" t="s">
        <v>1104</v>
      </c>
      <c r="B1262" s="197">
        <v>0</v>
      </c>
    </row>
    <row r="1263" ht="15" customHeight="1" spans="1:2">
      <c r="A1263" s="196" t="s">
        <v>1105</v>
      </c>
      <c r="B1263" s="197">
        <v>0</v>
      </c>
    </row>
    <row r="1264" ht="15" customHeight="1" spans="1:2">
      <c r="A1264" s="196" t="s">
        <v>1106</v>
      </c>
      <c r="B1264" s="197">
        <v>0</v>
      </c>
    </row>
    <row r="1265" ht="15" customHeight="1" spans="1:2">
      <c r="A1265" s="196" t="s">
        <v>1107</v>
      </c>
      <c r="B1265" s="197">
        <v>449</v>
      </c>
    </row>
    <row r="1266" ht="15" customHeight="1" spans="1:2">
      <c r="A1266" s="196" t="s">
        <v>1108</v>
      </c>
      <c r="B1266" s="197">
        <v>0</v>
      </c>
    </row>
    <row r="1267" ht="15" customHeight="1" spans="1:2">
      <c r="A1267" s="196" t="s">
        <v>152</v>
      </c>
      <c r="B1267" s="197">
        <v>391</v>
      </c>
    </row>
    <row r="1268" ht="15" customHeight="1" spans="1:2">
      <c r="A1268" s="196" t="s">
        <v>1109</v>
      </c>
      <c r="B1268" s="197">
        <v>805</v>
      </c>
    </row>
    <row r="1269" ht="15" customHeight="1" spans="1:3">
      <c r="A1269" s="196" t="s">
        <v>1110</v>
      </c>
      <c r="B1269" s="197">
        <v>0</v>
      </c>
      <c r="C1269" s="191">
        <f t="shared" ref="C1269:C1305" si="11">B1269/1281*2766</f>
        <v>0</v>
      </c>
    </row>
    <row r="1270" ht="15" customHeight="1" spans="1:3">
      <c r="A1270" s="196" t="s">
        <v>143</v>
      </c>
      <c r="B1270" s="197">
        <v>0</v>
      </c>
      <c r="C1270" s="191">
        <f t="shared" si="11"/>
        <v>0</v>
      </c>
    </row>
    <row r="1271" ht="15" customHeight="1" spans="1:3">
      <c r="A1271" s="196" t="s">
        <v>144</v>
      </c>
      <c r="B1271" s="197">
        <v>0</v>
      </c>
      <c r="C1271" s="191">
        <f t="shared" si="11"/>
        <v>0</v>
      </c>
    </row>
    <row r="1272" ht="15" customHeight="1" spans="1:3">
      <c r="A1272" s="196" t="s">
        <v>145</v>
      </c>
      <c r="B1272" s="197">
        <v>0</v>
      </c>
      <c r="C1272" s="191">
        <f t="shared" si="11"/>
        <v>0</v>
      </c>
    </row>
    <row r="1273" ht="15" customHeight="1" spans="1:3">
      <c r="A1273" s="196" t="s">
        <v>1111</v>
      </c>
      <c r="B1273" s="197">
        <v>0</v>
      </c>
      <c r="C1273" s="191">
        <f t="shared" si="11"/>
        <v>0</v>
      </c>
    </row>
    <row r="1274" ht="15" customHeight="1" spans="1:3">
      <c r="A1274" s="196" t="s">
        <v>1112</v>
      </c>
      <c r="B1274" s="197">
        <v>0</v>
      </c>
      <c r="C1274" s="191">
        <f t="shared" si="11"/>
        <v>0</v>
      </c>
    </row>
    <row r="1275" ht="15" customHeight="1" spans="1:3">
      <c r="A1275" s="196" t="s">
        <v>1113</v>
      </c>
      <c r="B1275" s="197">
        <v>0</v>
      </c>
      <c r="C1275" s="191">
        <f t="shared" si="11"/>
        <v>0</v>
      </c>
    </row>
    <row r="1276" ht="15" customHeight="1" spans="1:3">
      <c r="A1276" s="196" t="s">
        <v>1114</v>
      </c>
      <c r="B1276" s="197">
        <v>0</v>
      </c>
      <c r="C1276" s="191">
        <f t="shared" si="11"/>
        <v>0</v>
      </c>
    </row>
    <row r="1277" ht="15" customHeight="1" spans="1:3">
      <c r="A1277" s="196" t="s">
        <v>1115</v>
      </c>
      <c r="B1277" s="197">
        <v>0</v>
      </c>
      <c r="C1277" s="191">
        <f t="shared" si="11"/>
        <v>0</v>
      </c>
    </row>
    <row r="1278" ht="15" customHeight="1" spans="1:3">
      <c r="A1278" s="196" t="s">
        <v>1116</v>
      </c>
      <c r="B1278" s="197">
        <v>0</v>
      </c>
      <c r="C1278" s="191">
        <f t="shared" si="11"/>
        <v>0</v>
      </c>
    </row>
    <row r="1279" ht="15" customHeight="1" spans="1:3">
      <c r="A1279" s="196" t="s">
        <v>1117</v>
      </c>
      <c r="B1279" s="197">
        <v>0</v>
      </c>
      <c r="C1279" s="191">
        <f t="shared" si="11"/>
        <v>0</v>
      </c>
    </row>
    <row r="1280" ht="15" customHeight="1" spans="1:3">
      <c r="A1280" s="196" t="s">
        <v>1118</v>
      </c>
      <c r="B1280" s="197">
        <v>0</v>
      </c>
      <c r="C1280" s="191">
        <f t="shared" si="11"/>
        <v>0</v>
      </c>
    </row>
    <row r="1281" ht="15" customHeight="1" spans="1:3">
      <c r="A1281" s="196" t="s">
        <v>152</v>
      </c>
      <c r="B1281" s="197">
        <v>0</v>
      </c>
      <c r="C1281" s="191">
        <f t="shared" si="11"/>
        <v>0</v>
      </c>
    </row>
    <row r="1282" ht="15" customHeight="1" spans="1:3">
      <c r="A1282" s="196" t="s">
        <v>1119</v>
      </c>
      <c r="B1282" s="197">
        <v>0</v>
      </c>
      <c r="C1282" s="191">
        <f t="shared" si="11"/>
        <v>0</v>
      </c>
    </row>
    <row r="1283" ht="15" customHeight="1" spans="1:3">
      <c r="A1283" s="196" t="s">
        <v>1120</v>
      </c>
      <c r="B1283" s="197">
        <v>0</v>
      </c>
      <c r="C1283" s="191">
        <f t="shared" si="11"/>
        <v>0</v>
      </c>
    </row>
    <row r="1284" ht="15" customHeight="1" spans="1:3">
      <c r="A1284" s="196" t="s">
        <v>1121</v>
      </c>
      <c r="B1284" s="197">
        <v>0</v>
      </c>
      <c r="C1284" s="191">
        <f t="shared" si="11"/>
        <v>0</v>
      </c>
    </row>
    <row r="1285" ht="15" customHeight="1" spans="1:3">
      <c r="A1285" s="196" t="s">
        <v>1122</v>
      </c>
      <c r="B1285" s="197">
        <v>0</v>
      </c>
      <c r="C1285" s="191">
        <f t="shared" si="11"/>
        <v>0</v>
      </c>
    </row>
    <row r="1286" ht="15" customHeight="1" spans="1:3">
      <c r="A1286" s="196" t="s">
        <v>1123</v>
      </c>
      <c r="B1286" s="197">
        <v>0</v>
      </c>
      <c r="C1286" s="191">
        <f t="shared" si="11"/>
        <v>0</v>
      </c>
    </row>
    <row r="1287" ht="15" customHeight="1" spans="1:3">
      <c r="A1287" s="196" t="s">
        <v>1124</v>
      </c>
      <c r="B1287" s="197">
        <v>0</v>
      </c>
      <c r="C1287" s="191">
        <f t="shared" si="11"/>
        <v>0</v>
      </c>
    </row>
    <row r="1288" ht="15" customHeight="1" spans="1:2">
      <c r="A1288" s="196" t="s">
        <v>1125</v>
      </c>
      <c r="B1288" s="197">
        <v>73</v>
      </c>
    </row>
    <row r="1289" ht="15" customHeight="1" spans="1:2">
      <c r="A1289" s="196" t="s">
        <v>1126</v>
      </c>
      <c r="B1289" s="197">
        <v>0</v>
      </c>
    </row>
    <row r="1290" ht="15" customHeight="1" spans="1:2">
      <c r="A1290" s="196" t="s">
        <v>1127</v>
      </c>
      <c r="B1290" s="197">
        <v>0</v>
      </c>
    </row>
    <row r="1291" ht="15" customHeight="1" spans="1:2">
      <c r="A1291" s="196" t="s">
        <v>1128</v>
      </c>
      <c r="B1291" s="197">
        <v>0</v>
      </c>
    </row>
    <row r="1292" ht="15" customHeight="1" spans="1:2">
      <c r="A1292" s="196" t="s">
        <v>1129</v>
      </c>
      <c r="B1292" s="197">
        <v>0</v>
      </c>
    </row>
    <row r="1293" ht="15" customHeight="1" spans="1:2">
      <c r="A1293" s="196" t="s">
        <v>1130</v>
      </c>
      <c r="B1293" s="197">
        <v>73</v>
      </c>
    </row>
    <row r="1294" ht="15" customHeight="1" spans="1:2">
      <c r="A1294" s="196" t="s">
        <v>1131</v>
      </c>
      <c r="B1294" s="197">
        <v>0</v>
      </c>
    </row>
    <row r="1295" ht="15" customHeight="1" spans="1:3">
      <c r="A1295" s="196" t="s">
        <v>1132</v>
      </c>
      <c r="B1295" s="197">
        <v>0</v>
      </c>
      <c r="C1295" s="191">
        <f t="shared" si="11"/>
        <v>0</v>
      </c>
    </row>
    <row r="1296" ht="15" customHeight="1" spans="1:3">
      <c r="A1296" s="196" t="s">
        <v>1133</v>
      </c>
      <c r="B1296" s="197">
        <v>0</v>
      </c>
      <c r="C1296" s="191">
        <f t="shared" si="11"/>
        <v>0</v>
      </c>
    </row>
    <row r="1297" ht="15" customHeight="1" spans="1:3">
      <c r="A1297" s="196" t="s">
        <v>1134</v>
      </c>
      <c r="B1297" s="197">
        <v>0</v>
      </c>
      <c r="C1297" s="191">
        <f t="shared" si="11"/>
        <v>0</v>
      </c>
    </row>
    <row r="1298" ht="15" customHeight="1" spans="1:3">
      <c r="A1298" s="196" t="s">
        <v>1135</v>
      </c>
      <c r="B1298" s="197">
        <v>0</v>
      </c>
      <c r="C1298" s="191">
        <f t="shared" si="11"/>
        <v>0</v>
      </c>
    </row>
    <row r="1299" ht="15" customHeight="1" spans="1:3">
      <c r="A1299" s="196" t="s">
        <v>1136</v>
      </c>
      <c r="B1299" s="197">
        <v>0</v>
      </c>
      <c r="C1299" s="191">
        <f t="shared" si="11"/>
        <v>0</v>
      </c>
    </row>
    <row r="1300" ht="15" customHeight="1" spans="1:3">
      <c r="A1300" s="196" t="s">
        <v>1137</v>
      </c>
      <c r="B1300" s="197">
        <v>0</v>
      </c>
      <c r="C1300" s="191">
        <f t="shared" si="11"/>
        <v>0</v>
      </c>
    </row>
    <row r="1301" ht="15" customHeight="1" spans="1:3">
      <c r="A1301" s="196" t="s">
        <v>1138</v>
      </c>
      <c r="B1301" s="197">
        <v>0</v>
      </c>
      <c r="C1301" s="191">
        <f t="shared" si="11"/>
        <v>0</v>
      </c>
    </row>
    <row r="1302" ht="15" customHeight="1" spans="1:3">
      <c r="A1302" s="196" t="s">
        <v>1139</v>
      </c>
      <c r="B1302" s="197">
        <v>0</v>
      </c>
      <c r="C1302" s="191">
        <f t="shared" si="11"/>
        <v>0</v>
      </c>
    </row>
    <row r="1303" ht="15" customHeight="1" spans="1:3">
      <c r="A1303" s="196" t="s">
        <v>1140</v>
      </c>
      <c r="B1303" s="197">
        <v>0</v>
      </c>
      <c r="C1303" s="191">
        <f t="shared" si="11"/>
        <v>0</v>
      </c>
    </row>
    <row r="1304" ht="15" customHeight="1" spans="1:3">
      <c r="A1304" s="196" t="s">
        <v>1141</v>
      </c>
      <c r="B1304" s="197">
        <v>0</v>
      </c>
      <c r="C1304" s="191">
        <f t="shared" si="11"/>
        <v>0</v>
      </c>
    </row>
    <row r="1305" ht="15" customHeight="1" spans="1:3">
      <c r="A1305" s="196" t="s">
        <v>1142</v>
      </c>
      <c r="B1305" s="197">
        <v>0</v>
      </c>
      <c r="C1305" s="191">
        <f t="shared" si="11"/>
        <v>0</v>
      </c>
    </row>
    <row r="1306" ht="15" customHeight="1" spans="1:2">
      <c r="A1306" s="196" t="s">
        <v>1143</v>
      </c>
      <c r="B1306" s="197">
        <f>SUM(B1307,B1319,B1331,B1339,B1352,B1356,B1362)</f>
        <v>5041</v>
      </c>
    </row>
    <row r="1307" ht="15" customHeight="1" spans="1:6">
      <c r="A1307" s="196" t="s">
        <v>1144</v>
      </c>
      <c r="B1307" s="197">
        <f>SUM(B1308:B1318)</f>
        <v>1344</v>
      </c>
      <c r="E1307" s="190"/>
      <c r="F1307" s="190"/>
    </row>
    <row r="1308" ht="15" customHeight="1" spans="1:2">
      <c r="A1308" s="196" t="s">
        <v>143</v>
      </c>
      <c r="B1308" s="197">
        <v>982</v>
      </c>
    </row>
    <row r="1309" ht="15" customHeight="1" spans="1:2">
      <c r="A1309" s="196" t="s">
        <v>144</v>
      </c>
      <c r="B1309" s="197">
        <v>115</v>
      </c>
    </row>
    <row r="1310" ht="15" customHeight="1" spans="1:2">
      <c r="A1310" s="196" t="s">
        <v>145</v>
      </c>
      <c r="B1310" s="197">
        <v>0</v>
      </c>
    </row>
    <row r="1311" ht="15" customHeight="1" spans="1:2">
      <c r="A1311" s="196" t="s">
        <v>1145</v>
      </c>
      <c r="B1311" s="197">
        <v>0</v>
      </c>
    </row>
    <row r="1312" ht="15" customHeight="1" spans="1:2">
      <c r="A1312" s="196" t="s">
        <v>1146</v>
      </c>
      <c r="B1312" s="197">
        <v>0</v>
      </c>
    </row>
    <row r="1313" ht="15" customHeight="1" spans="1:2">
      <c r="A1313" s="196" t="s">
        <v>1147</v>
      </c>
      <c r="B1313" s="197">
        <v>0</v>
      </c>
    </row>
    <row r="1314" ht="15" customHeight="1" spans="1:2">
      <c r="A1314" s="196" t="s">
        <v>1148</v>
      </c>
      <c r="B1314" s="197">
        <v>0</v>
      </c>
    </row>
    <row r="1315" ht="15" customHeight="1" spans="1:2">
      <c r="A1315" s="196" t="s">
        <v>1149</v>
      </c>
      <c r="B1315" s="197">
        <v>0</v>
      </c>
    </row>
    <row r="1316" ht="15" customHeight="1" spans="1:2">
      <c r="A1316" s="196" t="s">
        <v>1150</v>
      </c>
      <c r="B1316" s="197">
        <v>0</v>
      </c>
    </row>
    <row r="1317" ht="15" customHeight="1" spans="1:2">
      <c r="A1317" s="196" t="s">
        <v>152</v>
      </c>
      <c r="B1317" s="197">
        <v>0</v>
      </c>
    </row>
    <row r="1318" ht="15" customHeight="1" spans="1:2">
      <c r="A1318" s="196" t="s">
        <v>1151</v>
      </c>
      <c r="B1318" s="197">
        <v>247</v>
      </c>
    </row>
    <row r="1319" ht="15" customHeight="1" spans="1:2">
      <c r="A1319" s="196" t="s">
        <v>1152</v>
      </c>
      <c r="B1319" s="197">
        <f>SUM(B1320:B1324)</f>
        <v>2147</v>
      </c>
    </row>
    <row r="1320" ht="15" customHeight="1" spans="1:2">
      <c r="A1320" s="196" t="s">
        <v>143</v>
      </c>
      <c r="B1320" s="197">
        <v>0</v>
      </c>
    </row>
    <row r="1321" ht="15" customHeight="1" spans="1:2">
      <c r="A1321" s="196" t="s">
        <v>144</v>
      </c>
      <c r="B1321" s="197">
        <v>0</v>
      </c>
    </row>
    <row r="1322" ht="15" customHeight="1" spans="1:2">
      <c r="A1322" s="196" t="s">
        <v>145</v>
      </c>
      <c r="B1322" s="197">
        <v>0</v>
      </c>
    </row>
    <row r="1323" ht="15" customHeight="1" spans="1:2">
      <c r="A1323" s="196" t="s">
        <v>1153</v>
      </c>
      <c r="B1323" s="197">
        <v>2078</v>
      </c>
    </row>
    <row r="1324" ht="15" customHeight="1" spans="1:2">
      <c r="A1324" s="196" t="s">
        <v>1154</v>
      </c>
      <c r="B1324" s="197">
        <v>69</v>
      </c>
    </row>
    <row r="1325" ht="15" customHeight="1" spans="1:3">
      <c r="A1325" s="196" t="s">
        <v>1155</v>
      </c>
      <c r="B1325" s="197">
        <v>0</v>
      </c>
      <c r="C1325" s="191">
        <f t="shared" ref="C1325:C1330" si="12">B1325/4383*5041</f>
        <v>0</v>
      </c>
    </row>
    <row r="1326" ht="15" customHeight="1" spans="1:3">
      <c r="A1326" s="196" t="s">
        <v>143</v>
      </c>
      <c r="B1326" s="197">
        <v>0</v>
      </c>
      <c r="C1326" s="191">
        <f t="shared" si="12"/>
        <v>0</v>
      </c>
    </row>
    <row r="1327" ht="15" customHeight="1" spans="1:3">
      <c r="A1327" s="196" t="s">
        <v>144</v>
      </c>
      <c r="B1327" s="197">
        <v>0</v>
      </c>
      <c r="C1327" s="191">
        <f t="shared" si="12"/>
        <v>0</v>
      </c>
    </row>
    <row r="1328" ht="15" customHeight="1" spans="1:3">
      <c r="A1328" s="196" t="s">
        <v>145</v>
      </c>
      <c r="B1328" s="197">
        <v>0</v>
      </c>
      <c r="C1328" s="191">
        <f t="shared" si="12"/>
        <v>0</v>
      </c>
    </row>
    <row r="1329" ht="15" customHeight="1" spans="1:3">
      <c r="A1329" s="196" t="s">
        <v>1156</v>
      </c>
      <c r="B1329" s="197">
        <v>0</v>
      </c>
      <c r="C1329" s="191">
        <f t="shared" si="12"/>
        <v>0</v>
      </c>
    </row>
    <row r="1330" ht="15" customHeight="1" spans="1:3">
      <c r="A1330" s="196" t="s">
        <v>1157</v>
      </c>
      <c r="B1330" s="197">
        <v>0</v>
      </c>
      <c r="C1330" s="191">
        <f t="shared" si="12"/>
        <v>0</v>
      </c>
    </row>
    <row r="1331" ht="15" customHeight="1" spans="1:2">
      <c r="A1331" s="196" t="s">
        <v>1158</v>
      </c>
      <c r="B1331" s="197">
        <f>SUM(B1332:B1338)</f>
        <v>830</v>
      </c>
    </row>
    <row r="1332" ht="15" customHeight="1" spans="1:2">
      <c r="A1332" s="196" t="s">
        <v>143</v>
      </c>
      <c r="B1332" s="197">
        <v>0</v>
      </c>
    </row>
    <row r="1333" ht="15" customHeight="1" spans="1:2">
      <c r="A1333" s="196" t="s">
        <v>144</v>
      </c>
      <c r="B1333" s="197">
        <v>11</v>
      </c>
    </row>
    <row r="1334" ht="15" customHeight="1" spans="1:2">
      <c r="A1334" s="196" t="s">
        <v>145</v>
      </c>
      <c r="B1334" s="197">
        <v>0</v>
      </c>
    </row>
    <row r="1335" ht="15" customHeight="1" spans="1:2">
      <c r="A1335" s="196" t="s">
        <v>1159</v>
      </c>
      <c r="B1335" s="197">
        <v>0</v>
      </c>
    </row>
    <row r="1336" ht="15" customHeight="1" spans="1:2">
      <c r="A1336" s="196" t="s">
        <v>1160</v>
      </c>
      <c r="B1336" s="197">
        <v>476</v>
      </c>
    </row>
    <row r="1337" ht="15" customHeight="1" spans="1:2">
      <c r="A1337" s="196" t="s">
        <v>152</v>
      </c>
      <c r="B1337" s="197">
        <v>0</v>
      </c>
    </row>
    <row r="1338" ht="15" customHeight="1" spans="1:2">
      <c r="A1338" s="196" t="s">
        <v>1161</v>
      </c>
      <c r="B1338" s="197">
        <v>343</v>
      </c>
    </row>
    <row r="1339" ht="15" customHeight="1" spans="1:2">
      <c r="A1339" s="196" t="s">
        <v>1162</v>
      </c>
      <c r="B1339" s="197">
        <f>SUM(B1340:B1351)</f>
        <v>127</v>
      </c>
    </row>
    <row r="1340" ht="15" customHeight="1" spans="1:2">
      <c r="A1340" s="196" t="s">
        <v>143</v>
      </c>
      <c r="B1340" s="197">
        <v>102</v>
      </c>
    </row>
    <row r="1341" ht="15" customHeight="1" spans="1:2">
      <c r="A1341" s="196" t="s">
        <v>144</v>
      </c>
      <c r="B1341" s="197">
        <v>0</v>
      </c>
    </row>
    <row r="1342" ht="15" customHeight="1" spans="1:2">
      <c r="A1342" s="196" t="s">
        <v>145</v>
      </c>
      <c r="B1342" s="197">
        <v>0</v>
      </c>
    </row>
    <row r="1343" ht="15" customHeight="1" spans="1:2">
      <c r="A1343" s="196" t="s">
        <v>1163</v>
      </c>
      <c r="B1343" s="197">
        <v>20</v>
      </c>
    </row>
    <row r="1344" ht="15" customHeight="1" spans="1:2">
      <c r="A1344" s="196" t="s">
        <v>1164</v>
      </c>
      <c r="B1344" s="197">
        <v>0</v>
      </c>
    </row>
    <row r="1345" ht="15" customHeight="1" spans="1:2">
      <c r="A1345" s="196" t="s">
        <v>1165</v>
      </c>
      <c r="B1345" s="197">
        <v>0</v>
      </c>
    </row>
    <row r="1346" ht="15" customHeight="1" spans="1:2">
      <c r="A1346" s="196" t="s">
        <v>1166</v>
      </c>
      <c r="B1346" s="197">
        <v>0</v>
      </c>
    </row>
    <row r="1347" ht="15" customHeight="1" spans="1:2">
      <c r="A1347" s="196" t="s">
        <v>1167</v>
      </c>
      <c r="B1347" s="197">
        <v>0</v>
      </c>
    </row>
    <row r="1348" ht="15" customHeight="1" spans="1:2">
      <c r="A1348" s="196" t="s">
        <v>1168</v>
      </c>
      <c r="B1348" s="197">
        <v>0</v>
      </c>
    </row>
    <row r="1349" ht="15" customHeight="1" spans="1:2">
      <c r="A1349" s="196" t="s">
        <v>1169</v>
      </c>
      <c r="B1349" s="197">
        <v>0</v>
      </c>
    </row>
    <row r="1350" ht="15" customHeight="1" spans="1:2">
      <c r="A1350" s="196" t="s">
        <v>1170</v>
      </c>
      <c r="B1350" s="197">
        <v>0</v>
      </c>
    </row>
    <row r="1351" ht="15" customHeight="1" spans="1:2">
      <c r="A1351" s="196" t="s">
        <v>1171</v>
      </c>
      <c r="B1351" s="197">
        <v>5</v>
      </c>
    </row>
    <row r="1352" ht="15" customHeight="1" spans="1:2">
      <c r="A1352" s="196" t="s">
        <v>1172</v>
      </c>
      <c r="B1352" s="197">
        <v>460</v>
      </c>
    </row>
    <row r="1353" ht="15" customHeight="1" spans="1:2">
      <c r="A1353" s="196" t="s">
        <v>1173</v>
      </c>
      <c r="B1353" s="197">
        <v>460</v>
      </c>
    </row>
    <row r="1354" ht="15" customHeight="1" spans="1:2">
      <c r="A1354" s="196" t="s">
        <v>1174</v>
      </c>
      <c r="B1354" s="197">
        <v>0</v>
      </c>
    </row>
    <row r="1355" ht="15" customHeight="1" spans="1:2">
      <c r="A1355" s="196" t="s">
        <v>1175</v>
      </c>
      <c r="B1355" s="197">
        <v>0</v>
      </c>
    </row>
    <row r="1356" ht="15" customHeight="1" spans="1:2">
      <c r="A1356" s="196" t="s">
        <v>1176</v>
      </c>
      <c r="B1356" s="197">
        <v>35</v>
      </c>
    </row>
    <row r="1357" ht="15" customHeight="1" spans="1:2">
      <c r="A1357" s="196" t="s">
        <v>1177</v>
      </c>
      <c r="B1357" s="197">
        <v>6</v>
      </c>
    </row>
    <row r="1358" ht="15" customHeight="1" spans="1:2">
      <c r="A1358" s="196" t="s">
        <v>1178</v>
      </c>
      <c r="B1358" s="197">
        <v>29</v>
      </c>
    </row>
    <row r="1359" ht="15" customHeight="1" spans="1:2">
      <c r="A1359" s="196" t="s">
        <v>1179</v>
      </c>
      <c r="B1359" s="197">
        <v>0</v>
      </c>
    </row>
    <row r="1360" ht="15" customHeight="1" spans="1:3">
      <c r="A1360" s="196" t="s">
        <v>1180</v>
      </c>
      <c r="B1360" s="197">
        <v>0</v>
      </c>
      <c r="C1360" s="191">
        <f>B1360/4383*5041</f>
        <v>0</v>
      </c>
    </row>
    <row r="1361" ht="15" customHeight="1" spans="1:3">
      <c r="A1361" s="196" t="s">
        <v>1181</v>
      </c>
      <c r="B1361" s="197">
        <v>0</v>
      </c>
      <c r="C1361" s="191">
        <f>B1361/4383*5041</f>
        <v>0</v>
      </c>
    </row>
    <row r="1362" ht="15" customHeight="1" spans="1:2">
      <c r="A1362" s="196" t="s">
        <v>1182</v>
      </c>
      <c r="B1362" s="197">
        <v>98</v>
      </c>
    </row>
    <row r="1363" ht="15" customHeight="1" spans="1:2">
      <c r="A1363" s="196" t="s">
        <v>134</v>
      </c>
      <c r="B1363" s="197">
        <v>19000</v>
      </c>
    </row>
    <row r="1364" ht="15" customHeight="1" spans="1:2">
      <c r="A1364" s="196" t="s">
        <v>1183</v>
      </c>
      <c r="B1364" s="197">
        <v>8920</v>
      </c>
    </row>
    <row r="1365" ht="15" customHeight="1" spans="1:6">
      <c r="A1365" s="196" t="s">
        <v>1029</v>
      </c>
      <c r="B1365" s="197">
        <v>8920</v>
      </c>
      <c r="E1365" s="190"/>
      <c r="F1365" s="190"/>
    </row>
    <row r="1366" ht="15" customHeight="1" spans="1:6">
      <c r="A1366" s="196" t="s">
        <v>307</v>
      </c>
      <c r="B1366" s="197">
        <v>8920</v>
      </c>
      <c r="E1366" s="190"/>
      <c r="F1366" s="190"/>
    </row>
    <row r="1367" ht="15" customHeight="1" spans="1:6">
      <c r="A1367" s="196" t="s">
        <v>1184</v>
      </c>
      <c r="B1367" s="197">
        <v>14592</v>
      </c>
      <c r="E1367" s="190"/>
      <c r="F1367" s="190"/>
    </row>
    <row r="1368" ht="15" customHeight="1" spans="1:6">
      <c r="A1368" s="196" t="s">
        <v>1185</v>
      </c>
      <c r="B1368" s="197">
        <v>0</v>
      </c>
      <c r="E1368" s="190"/>
      <c r="F1368" s="190"/>
    </row>
    <row r="1369" ht="15" customHeight="1" spans="1:2">
      <c r="A1369" s="196" t="s">
        <v>1186</v>
      </c>
      <c r="B1369" s="197">
        <v>0</v>
      </c>
    </row>
    <row r="1370" ht="15" customHeight="1" spans="1:2">
      <c r="A1370" s="196" t="s">
        <v>1187</v>
      </c>
      <c r="B1370" s="197">
        <v>14592</v>
      </c>
    </row>
    <row r="1371" ht="15" customHeight="1" spans="1:2">
      <c r="A1371" s="196" t="s">
        <v>1188</v>
      </c>
      <c r="B1371" s="197">
        <v>14592</v>
      </c>
    </row>
    <row r="1372" ht="15" customHeight="1" spans="1:2">
      <c r="A1372" s="196" t="s">
        <v>1189</v>
      </c>
      <c r="B1372" s="197">
        <v>0</v>
      </c>
    </row>
    <row r="1373" ht="15" customHeight="1" spans="1:2">
      <c r="A1373" s="196" t="s">
        <v>1190</v>
      </c>
      <c r="B1373" s="197">
        <v>0</v>
      </c>
    </row>
    <row r="1374" ht="15" customHeight="1" spans="1:2">
      <c r="A1374" s="196" t="s">
        <v>1191</v>
      </c>
      <c r="B1374" s="197">
        <v>0</v>
      </c>
    </row>
    <row r="1375" ht="15" customHeight="1" spans="1:2">
      <c r="A1375" s="196" t="s">
        <v>1192</v>
      </c>
      <c r="B1375" s="197">
        <v>0</v>
      </c>
    </row>
    <row r="1376" ht="15" customHeight="1" spans="1:2">
      <c r="A1376" s="196" t="s">
        <v>1193</v>
      </c>
      <c r="B1376" s="197">
        <v>0</v>
      </c>
    </row>
    <row r="1377" ht="15" customHeight="1" spans="1:2">
      <c r="A1377" s="196" t="s">
        <v>1194</v>
      </c>
      <c r="B1377" s="197">
        <v>0</v>
      </c>
    </row>
    <row r="1378" ht="15" customHeight="1" spans="1:2">
      <c r="A1378" s="196" t="s">
        <v>1195</v>
      </c>
      <c r="B1378" s="197">
        <v>0</v>
      </c>
    </row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</sheetData>
  <mergeCells count="1">
    <mergeCell ref="A2:B2"/>
  </mergeCells>
  <printOptions horizontalCentered="1"/>
  <pageMargins left="0.59" right="0.59" top="0.35" bottom="0.55" header="0.2" footer="0.35"/>
  <pageSetup paperSize="9" firstPageNumber="11" orientation="portrait" useFirstPageNumber="1"/>
  <headerFooter alignWithMargins="0" scaleWithDoc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E8" sqref="E8"/>
    </sheetView>
  </sheetViews>
  <sheetFormatPr defaultColWidth="9" defaultRowHeight="11.25"/>
  <cols>
    <col min="1" max="1" width="16.875" style="173" customWidth="1"/>
    <col min="2" max="9" width="11.625" style="173" customWidth="1"/>
    <col min="10" max="16384" width="9" style="173"/>
  </cols>
  <sheetData>
    <row r="1" s="171" customFormat="1" ht="13.5" spans="1:1">
      <c r="A1" s="174" t="s">
        <v>1196</v>
      </c>
    </row>
    <row r="2" ht="18.75" spans="1:9">
      <c r="A2" s="175" t="s">
        <v>1197</v>
      </c>
      <c r="B2" s="175"/>
      <c r="C2" s="175"/>
      <c r="D2" s="175"/>
      <c r="E2" s="175"/>
      <c r="F2" s="175"/>
      <c r="G2" s="175"/>
      <c r="H2" s="175"/>
      <c r="I2" s="175"/>
    </row>
    <row r="3" ht="18" spans="1:9">
      <c r="A3" s="176"/>
      <c r="B3" s="177"/>
      <c r="C3" s="177"/>
      <c r="D3" s="177"/>
      <c r="E3" s="177"/>
      <c r="F3" s="177"/>
      <c r="G3" s="177"/>
      <c r="H3" s="178"/>
      <c r="I3" s="188" t="s">
        <v>29</v>
      </c>
    </row>
    <row r="4" ht="21" customHeight="1" spans="1:9">
      <c r="A4" s="179" t="s">
        <v>1198</v>
      </c>
      <c r="B4" s="180" t="s">
        <v>1199</v>
      </c>
      <c r="C4" s="180"/>
      <c r="D4" s="180"/>
      <c r="E4" s="180"/>
      <c r="F4" s="180" t="s">
        <v>1200</v>
      </c>
      <c r="G4" s="180"/>
      <c r="H4" s="180"/>
      <c r="I4" s="180"/>
    </row>
    <row r="5" s="172" customFormat="1" ht="21" customHeight="1" spans="1:9">
      <c r="A5" s="179"/>
      <c r="B5" s="181" t="s">
        <v>1201</v>
      </c>
      <c r="C5" s="181" t="s">
        <v>1202</v>
      </c>
      <c r="D5" s="181" t="s">
        <v>1203</v>
      </c>
      <c r="E5" s="181" t="s">
        <v>1204</v>
      </c>
      <c r="F5" s="181" t="s">
        <v>1201</v>
      </c>
      <c r="G5" s="181" t="s">
        <v>1202</v>
      </c>
      <c r="H5" s="181" t="s">
        <v>1203</v>
      </c>
      <c r="I5" s="181" t="s">
        <v>1204</v>
      </c>
    </row>
    <row r="6" s="172" customFormat="1" ht="21" customHeight="1" spans="1:9">
      <c r="A6" s="88" t="s">
        <v>1205</v>
      </c>
      <c r="B6" s="88"/>
      <c r="C6" s="182">
        <f>G6+524</f>
        <v>1907</v>
      </c>
      <c r="D6" s="182">
        <v>6252</v>
      </c>
      <c r="E6" s="182">
        <f t="shared" ref="E6:E19" si="0">SUM(B6:D6)</f>
        <v>8159</v>
      </c>
      <c r="F6" s="183"/>
      <c r="G6" s="182">
        <v>1383</v>
      </c>
      <c r="H6" s="182">
        <v>4376.4</v>
      </c>
      <c r="I6" s="182">
        <f t="shared" ref="I6:I19" si="1">SUM(F6:H6)</f>
        <v>5759.4</v>
      </c>
    </row>
    <row r="7" s="172" customFormat="1" ht="21" customHeight="1" spans="1:9">
      <c r="A7" s="88" t="s">
        <v>1206</v>
      </c>
      <c r="B7" s="88"/>
      <c r="C7" s="182">
        <f>G7+802</f>
        <v>3269</v>
      </c>
      <c r="D7" s="182">
        <v>6228</v>
      </c>
      <c r="E7" s="182">
        <f t="shared" si="0"/>
        <v>9497</v>
      </c>
      <c r="F7" s="183"/>
      <c r="G7" s="182">
        <v>2467</v>
      </c>
      <c r="H7" s="182">
        <v>4359</v>
      </c>
      <c r="I7" s="182">
        <f t="shared" si="1"/>
        <v>6826</v>
      </c>
    </row>
    <row r="8" s="172" customFormat="1" ht="21" customHeight="1" spans="1:9">
      <c r="A8" s="88" t="s">
        <v>1207</v>
      </c>
      <c r="B8" s="88"/>
      <c r="C8" s="182">
        <f>G8+237</f>
        <v>514</v>
      </c>
      <c r="D8" s="182">
        <v>3608</v>
      </c>
      <c r="E8" s="182">
        <f t="shared" si="0"/>
        <v>4122</v>
      </c>
      <c r="F8" s="183"/>
      <c r="G8" s="182">
        <v>277</v>
      </c>
      <c r="H8" s="182">
        <v>2525</v>
      </c>
      <c r="I8" s="182">
        <f t="shared" si="1"/>
        <v>2802</v>
      </c>
    </row>
    <row r="9" s="172" customFormat="1" ht="21" customHeight="1" spans="1:9">
      <c r="A9" s="88" t="s">
        <v>1208</v>
      </c>
      <c r="B9" s="88"/>
      <c r="C9" s="184">
        <f>570+11588</f>
        <v>12158</v>
      </c>
      <c r="D9" s="182">
        <v>1976</v>
      </c>
      <c r="E9" s="182">
        <f t="shared" si="0"/>
        <v>14134</v>
      </c>
      <c r="F9" s="183"/>
      <c r="G9" s="184">
        <v>5570</v>
      </c>
      <c r="H9" s="182">
        <v>1383.2</v>
      </c>
      <c r="I9" s="182">
        <f t="shared" si="1"/>
        <v>6953.2</v>
      </c>
    </row>
    <row r="10" s="172" customFormat="1" ht="21" customHeight="1" spans="1:9">
      <c r="A10" s="185" t="s">
        <v>1209</v>
      </c>
      <c r="B10" s="88"/>
      <c r="C10" s="182">
        <f>2040+65</f>
        <v>2105</v>
      </c>
      <c r="D10" s="182">
        <v>2001</v>
      </c>
      <c r="E10" s="182">
        <f t="shared" si="0"/>
        <v>4106</v>
      </c>
      <c r="F10" s="183"/>
      <c r="G10" s="182">
        <v>2040</v>
      </c>
      <c r="H10" s="182">
        <v>1401</v>
      </c>
      <c r="I10" s="182">
        <f t="shared" si="1"/>
        <v>3441</v>
      </c>
    </row>
    <row r="11" s="172" customFormat="1" ht="21" customHeight="1" spans="1:9">
      <c r="A11" s="88" t="s">
        <v>1210</v>
      </c>
      <c r="B11" s="88"/>
      <c r="C11" s="182">
        <f>1489+33</f>
        <v>1522</v>
      </c>
      <c r="D11" s="182">
        <v>1741</v>
      </c>
      <c r="E11" s="182">
        <f t="shared" si="0"/>
        <v>3263</v>
      </c>
      <c r="F11" s="183"/>
      <c r="G11" s="182">
        <v>1489</v>
      </c>
      <c r="H11" s="182">
        <v>1219</v>
      </c>
      <c r="I11" s="182">
        <f t="shared" si="1"/>
        <v>2708</v>
      </c>
    </row>
    <row r="12" s="172" customFormat="1" ht="21" customHeight="1" spans="1:9">
      <c r="A12" s="88" t="s">
        <v>1211</v>
      </c>
      <c r="B12" s="88"/>
      <c r="C12" s="182">
        <f>2062+27</f>
        <v>2089</v>
      </c>
      <c r="D12" s="182">
        <v>2694</v>
      </c>
      <c r="E12" s="182">
        <f t="shared" si="0"/>
        <v>4783</v>
      </c>
      <c r="F12" s="183"/>
      <c r="G12" s="182">
        <v>2062</v>
      </c>
      <c r="H12" s="182">
        <v>1885.8</v>
      </c>
      <c r="I12" s="182">
        <f t="shared" si="1"/>
        <v>3947.8</v>
      </c>
    </row>
    <row r="13" s="172" customFormat="1" ht="21" customHeight="1" spans="1:9">
      <c r="A13" s="88" t="s">
        <v>1212</v>
      </c>
      <c r="B13" s="88"/>
      <c r="C13" s="182">
        <f>1419+25</f>
        <v>1444</v>
      </c>
      <c r="D13" s="182">
        <v>2407</v>
      </c>
      <c r="E13" s="182">
        <f t="shared" si="0"/>
        <v>3851</v>
      </c>
      <c r="F13" s="183"/>
      <c r="G13" s="182">
        <v>1419</v>
      </c>
      <c r="H13" s="182">
        <v>1684.9</v>
      </c>
      <c r="I13" s="182">
        <f t="shared" si="1"/>
        <v>3103.9</v>
      </c>
    </row>
    <row r="14" s="172" customFormat="1" ht="21" customHeight="1" spans="1:9">
      <c r="A14" s="88" t="s">
        <v>1213</v>
      </c>
      <c r="B14" s="88"/>
      <c r="C14" s="182">
        <f>1818+21</f>
        <v>1839</v>
      </c>
      <c r="D14" s="182">
        <v>1517</v>
      </c>
      <c r="E14" s="182">
        <f t="shared" si="0"/>
        <v>3356</v>
      </c>
      <c r="F14" s="183"/>
      <c r="G14" s="182">
        <v>1818</v>
      </c>
      <c r="H14" s="182">
        <v>1061.9</v>
      </c>
      <c r="I14" s="182">
        <f t="shared" si="1"/>
        <v>2879.9</v>
      </c>
    </row>
    <row r="15" s="172" customFormat="1" ht="21" customHeight="1" spans="1:9">
      <c r="A15" s="88" t="s">
        <v>1214</v>
      </c>
      <c r="B15" s="88"/>
      <c r="C15" s="182">
        <f>1316+38</f>
        <v>1354</v>
      </c>
      <c r="D15" s="182">
        <v>2192</v>
      </c>
      <c r="E15" s="182">
        <f t="shared" si="0"/>
        <v>3546</v>
      </c>
      <c r="F15" s="183"/>
      <c r="G15" s="182">
        <v>1316</v>
      </c>
      <c r="H15" s="182">
        <v>1534.4</v>
      </c>
      <c r="I15" s="182">
        <f t="shared" si="1"/>
        <v>2850.4</v>
      </c>
    </row>
    <row r="16" s="172" customFormat="1" ht="21" customHeight="1" spans="1:9">
      <c r="A16" s="88" t="s">
        <v>1215</v>
      </c>
      <c r="B16" s="88"/>
      <c r="C16" s="182">
        <f>1644+49</f>
        <v>1693</v>
      </c>
      <c r="D16" s="182">
        <v>14388</v>
      </c>
      <c r="E16" s="182">
        <f t="shared" si="0"/>
        <v>16081</v>
      </c>
      <c r="F16" s="183"/>
      <c r="G16" s="182">
        <v>1644</v>
      </c>
      <c r="H16" s="182">
        <v>10071.6</v>
      </c>
      <c r="I16" s="182">
        <f t="shared" si="1"/>
        <v>11715.6</v>
      </c>
    </row>
    <row r="17" s="172" customFormat="1" ht="21" customHeight="1" spans="1:9">
      <c r="A17" s="88" t="s">
        <v>1216</v>
      </c>
      <c r="B17" s="88"/>
      <c r="C17" s="182">
        <f>841+64</f>
        <v>905</v>
      </c>
      <c r="D17" s="182">
        <v>2168</v>
      </c>
      <c r="E17" s="182">
        <f t="shared" si="0"/>
        <v>3073</v>
      </c>
      <c r="F17" s="183"/>
      <c r="G17" s="182">
        <v>841</v>
      </c>
      <c r="H17" s="182">
        <v>1517.6</v>
      </c>
      <c r="I17" s="182">
        <f t="shared" si="1"/>
        <v>2358.6</v>
      </c>
    </row>
    <row r="18" s="172" customFormat="1" ht="21" customHeight="1" spans="1:9">
      <c r="A18" s="88" t="s">
        <v>1217</v>
      </c>
      <c r="B18" s="88"/>
      <c r="C18" s="182">
        <f>1138+13</f>
        <v>1151</v>
      </c>
      <c r="D18" s="182">
        <v>1154</v>
      </c>
      <c r="E18" s="182">
        <f t="shared" si="0"/>
        <v>2305</v>
      </c>
      <c r="F18" s="183"/>
      <c r="G18" s="182">
        <v>1138</v>
      </c>
      <c r="H18" s="182">
        <v>807.8</v>
      </c>
      <c r="I18" s="182">
        <f t="shared" si="1"/>
        <v>1945.8</v>
      </c>
    </row>
    <row r="19" ht="21" customHeight="1" spans="1:9">
      <c r="A19" s="179" t="s">
        <v>1218</v>
      </c>
      <c r="B19" s="179"/>
      <c r="C19" s="182">
        <f>SUM(C6:C18)</f>
        <v>31950</v>
      </c>
      <c r="D19" s="182">
        <f>SUM(D6:D18)</f>
        <v>48326</v>
      </c>
      <c r="E19" s="186">
        <f t="shared" si="0"/>
        <v>80276</v>
      </c>
      <c r="F19" s="187"/>
      <c r="G19" s="182">
        <f>SUM(G6:G18)</f>
        <v>23464</v>
      </c>
      <c r="H19" s="182">
        <f>SUM(H6:H18)</f>
        <v>33827.6</v>
      </c>
      <c r="I19" s="186">
        <f t="shared" si="1"/>
        <v>57291.6</v>
      </c>
    </row>
  </sheetData>
  <mergeCells count="4">
    <mergeCell ref="A2:I2"/>
    <mergeCell ref="B4:E4"/>
    <mergeCell ref="F4:I4"/>
    <mergeCell ref="A4:A5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3"/>
  <sheetViews>
    <sheetView workbookViewId="0">
      <selection activeCell="A15" sqref="A15"/>
    </sheetView>
  </sheetViews>
  <sheetFormatPr defaultColWidth="7" defaultRowHeight="14.25"/>
  <cols>
    <col min="1" max="1" width="45.625" style="160" customWidth="1"/>
    <col min="2" max="2" width="30.375" style="160" customWidth="1"/>
    <col min="3" max="3" width="9.5" style="160" customWidth="1"/>
    <col min="4" max="254" width="7" style="160"/>
    <col min="255" max="16384" width="7" style="161"/>
  </cols>
  <sheetData>
    <row r="1" s="144" customFormat="1" ht="18.75" customHeight="1" spans="1:255">
      <c r="A1" s="147" t="s">
        <v>1219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</row>
    <row r="2" s="144" customFormat="1" ht="37.5" customHeight="1" spans="1:255">
      <c r="A2" s="162" t="s">
        <v>1220</v>
      </c>
      <c r="B2" s="162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  <c r="BW2" s="160"/>
      <c r="BX2" s="160"/>
      <c r="BY2" s="160"/>
      <c r="BZ2" s="160"/>
      <c r="CA2" s="160"/>
      <c r="CB2" s="160"/>
      <c r="CC2" s="160"/>
      <c r="CD2" s="160"/>
      <c r="CE2" s="160"/>
      <c r="CF2" s="160"/>
      <c r="CG2" s="160"/>
      <c r="CH2" s="160"/>
      <c r="CI2" s="160"/>
      <c r="CJ2" s="160"/>
      <c r="CK2" s="160"/>
      <c r="CL2" s="160"/>
      <c r="CM2" s="160"/>
      <c r="CN2" s="160"/>
      <c r="CO2" s="160"/>
      <c r="CP2" s="160"/>
      <c r="CQ2" s="160"/>
      <c r="CR2" s="160"/>
      <c r="CS2" s="160"/>
      <c r="CT2" s="160"/>
      <c r="CU2" s="160"/>
      <c r="CV2" s="160"/>
      <c r="CW2" s="160"/>
      <c r="CX2" s="160"/>
      <c r="CY2" s="160"/>
      <c r="CZ2" s="160"/>
      <c r="DA2" s="160"/>
      <c r="DB2" s="160"/>
      <c r="DC2" s="160"/>
      <c r="DD2" s="160"/>
      <c r="DE2" s="160"/>
      <c r="DF2" s="160"/>
      <c r="DG2" s="160"/>
      <c r="DH2" s="160"/>
      <c r="DI2" s="160"/>
      <c r="DJ2" s="160"/>
      <c r="DK2" s="160"/>
      <c r="DL2" s="160"/>
      <c r="DM2" s="160"/>
      <c r="DN2" s="160"/>
      <c r="DO2" s="160"/>
      <c r="DP2" s="160"/>
      <c r="DQ2" s="160"/>
      <c r="DR2" s="160"/>
      <c r="DS2" s="160"/>
      <c r="DT2" s="160"/>
      <c r="DU2" s="160"/>
      <c r="DV2" s="160"/>
      <c r="DW2" s="160"/>
      <c r="DX2" s="160"/>
      <c r="DY2" s="160"/>
      <c r="DZ2" s="160"/>
      <c r="EA2" s="160"/>
      <c r="EB2" s="160"/>
      <c r="EC2" s="160"/>
      <c r="ED2" s="160"/>
      <c r="EE2" s="160"/>
      <c r="EF2" s="160"/>
      <c r="EG2" s="160"/>
      <c r="EH2" s="160"/>
      <c r="EI2" s="160"/>
      <c r="EJ2" s="160"/>
      <c r="EK2" s="160"/>
      <c r="EL2" s="160"/>
      <c r="EM2" s="160"/>
      <c r="EN2" s="160"/>
      <c r="EO2" s="160"/>
      <c r="EP2" s="160"/>
      <c r="EQ2" s="160"/>
      <c r="ER2" s="160"/>
      <c r="ES2" s="160"/>
      <c r="ET2" s="160"/>
      <c r="EU2" s="160"/>
      <c r="EV2" s="160"/>
      <c r="EW2" s="160"/>
      <c r="EX2" s="160"/>
      <c r="EY2" s="160"/>
      <c r="EZ2" s="160"/>
      <c r="FA2" s="160"/>
      <c r="FB2" s="160"/>
      <c r="FC2" s="160"/>
      <c r="FD2" s="160"/>
      <c r="FE2" s="160"/>
      <c r="FF2" s="160"/>
      <c r="FG2" s="160"/>
      <c r="FH2" s="160"/>
      <c r="FI2" s="160"/>
      <c r="FJ2" s="160"/>
      <c r="FK2" s="160"/>
      <c r="FL2" s="160"/>
      <c r="FM2" s="160"/>
      <c r="FN2" s="160"/>
      <c r="FO2" s="160"/>
      <c r="FP2" s="160"/>
      <c r="FQ2" s="160"/>
      <c r="FR2" s="160"/>
      <c r="FS2" s="160"/>
      <c r="FT2" s="160"/>
      <c r="FU2" s="160"/>
      <c r="FV2" s="160"/>
      <c r="FW2" s="160"/>
      <c r="FX2" s="160"/>
      <c r="FY2" s="160"/>
      <c r="FZ2" s="160"/>
      <c r="GA2" s="160"/>
      <c r="GB2" s="160"/>
      <c r="GC2" s="160"/>
      <c r="GD2" s="160"/>
      <c r="GE2" s="160"/>
      <c r="GF2" s="160"/>
      <c r="GG2" s="160"/>
      <c r="GH2" s="160"/>
      <c r="GI2" s="160"/>
      <c r="GJ2" s="160"/>
      <c r="GK2" s="160"/>
      <c r="GL2" s="160"/>
      <c r="GM2" s="160"/>
      <c r="GN2" s="160"/>
      <c r="GO2" s="160"/>
      <c r="GP2" s="160"/>
      <c r="GQ2" s="160"/>
      <c r="GR2" s="160"/>
      <c r="GS2" s="160"/>
      <c r="GT2" s="160"/>
      <c r="GU2" s="160"/>
      <c r="GV2" s="160"/>
      <c r="GW2" s="160"/>
      <c r="GX2" s="160"/>
      <c r="GY2" s="160"/>
      <c r="GZ2" s="160"/>
      <c r="HA2" s="160"/>
      <c r="HB2" s="160"/>
      <c r="HC2" s="160"/>
      <c r="HD2" s="160"/>
      <c r="HE2" s="160"/>
      <c r="HF2" s="160"/>
      <c r="HG2" s="160"/>
      <c r="HH2" s="160"/>
      <c r="HI2" s="160"/>
      <c r="HJ2" s="160"/>
      <c r="HK2" s="160"/>
      <c r="HL2" s="160"/>
      <c r="HM2" s="160"/>
      <c r="HN2" s="160"/>
      <c r="HO2" s="160"/>
      <c r="HP2" s="160"/>
      <c r="HQ2" s="160"/>
      <c r="HR2" s="160"/>
      <c r="HS2" s="160"/>
      <c r="HT2" s="160"/>
      <c r="HU2" s="160"/>
      <c r="HV2" s="160"/>
      <c r="HW2" s="160"/>
      <c r="HX2" s="160"/>
      <c r="HY2" s="160"/>
      <c r="HZ2" s="160"/>
      <c r="IA2" s="160"/>
      <c r="IB2" s="160"/>
      <c r="IC2" s="160"/>
      <c r="ID2" s="160"/>
      <c r="IE2" s="160"/>
      <c r="IF2" s="160"/>
      <c r="IG2" s="160"/>
      <c r="IH2" s="160"/>
      <c r="II2" s="160"/>
      <c r="IJ2" s="160"/>
      <c r="IK2" s="160"/>
      <c r="IL2" s="160"/>
      <c r="IM2" s="160"/>
      <c r="IN2" s="160"/>
      <c r="IO2" s="160"/>
      <c r="IP2" s="160"/>
      <c r="IQ2" s="160"/>
      <c r="IR2" s="160"/>
      <c r="IS2" s="160"/>
      <c r="IT2" s="160"/>
      <c r="IU2" s="161"/>
    </row>
    <row r="3" s="144" customFormat="1" ht="17.25" customHeight="1" spans="1:255">
      <c r="A3" s="163"/>
      <c r="B3" s="164" t="s">
        <v>29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0"/>
      <c r="EZ3" s="160"/>
      <c r="FA3" s="160"/>
      <c r="FB3" s="160"/>
      <c r="FC3" s="160"/>
      <c r="FD3" s="160"/>
      <c r="FE3" s="160"/>
      <c r="FF3" s="160"/>
      <c r="FG3" s="160"/>
      <c r="FH3" s="160"/>
      <c r="FI3" s="160"/>
      <c r="FJ3" s="160"/>
      <c r="FK3" s="160"/>
      <c r="FL3" s="160"/>
      <c r="FM3" s="160"/>
      <c r="FN3" s="160"/>
      <c r="FO3" s="160"/>
      <c r="FP3" s="160"/>
      <c r="FQ3" s="160"/>
      <c r="FR3" s="160"/>
      <c r="FS3" s="160"/>
      <c r="FT3" s="160"/>
      <c r="FU3" s="160"/>
      <c r="FV3" s="160"/>
      <c r="FW3" s="160"/>
      <c r="FX3" s="160"/>
      <c r="FY3" s="160"/>
      <c r="FZ3" s="160"/>
      <c r="GA3" s="160"/>
      <c r="GB3" s="160"/>
      <c r="GC3" s="160"/>
      <c r="GD3" s="160"/>
      <c r="GE3" s="160"/>
      <c r="GF3" s="160"/>
      <c r="GG3" s="160"/>
      <c r="GH3" s="160"/>
      <c r="GI3" s="160"/>
      <c r="GJ3" s="160"/>
      <c r="GK3" s="160"/>
      <c r="GL3" s="160"/>
      <c r="GM3" s="160"/>
      <c r="GN3" s="160"/>
      <c r="GO3" s="160"/>
      <c r="GP3" s="160"/>
      <c r="GQ3" s="160"/>
      <c r="GR3" s="160"/>
      <c r="GS3" s="160"/>
      <c r="GT3" s="160"/>
      <c r="GU3" s="160"/>
      <c r="GV3" s="160"/>
      <c r="GW3" s="160"/>
      <c r="GX3" s="160"/>
      <c r="GY3" s="160"/>
      <c r="GZ3" s="160"/>
      <c r="HA3" s="160"/>
      <c r="HB3" s="160"/>
      <c r="HC3" s="160"/>
      <c r="HD3" s="160"/>
      <c r="HE3" s="160"/>
      <c r="HF3" s="160"/>
      <c r="HG3" s="160"/>
      <c r="HH3" s="160"/>
      <c r="HI3" s="160"/>
      <c r="HJ3" s="160"/>
      <c r="HK3" s="160"/>
      <c r="HL3" s="160"/>
      <c r="HM3" s="160"/>
      <c r="HN3" s="160"/>
      <c r="HO3" s="160"/>
      <c r="HP3" s="160"/>
      <c r="HQ3" s="160"/>
      <c r="HR3" s="160"/>
      <c r="HS3" s="160"/>
      <c r="HT3" s="160"/>
      <c r="HU3" s="160"/>
      <c r="HV3" s="160"/>
      <c r="HW3" s="160"/>
      <c r="HX3" s="160"/>
      <c r="HY3" s="160"/>
      <c r="HZ3" s="160"/>
      <c r="IA3" s="160"/>
      <c r="IB3" s="160"/>
      <c r="IC3" s="160"/>
      <c r="ID3" s="160"/>
      <c r="IE3" s="160"/>
      <c r="IF3" s="160"/>
      <c r="IG3" s="160"/>
      <c r="IH3" s="160"/>
      <c r="II3" s="160"/>
      <c r="IJ3" s="160"/>
      <c r="IK3" s="160"/>
      <c r="IL3" s="160"/>
      <c r="IM3" s="160"/>
      <c r="IN3" s="160"/>
      <c r="IO3" s="160"/>
      <c r="IP3" s="160"/>
      <c r="IQ3" s="160"/>
      <c r="IR3" s="160"/>
      <c r="IS3" s="160"/>
      <c r="IT3" s="160"/>
      <c r="IU3" s="161"/>
    </row>
    <row r="4" s="144" customFormat="1" ht="30.75" customHeight="1" spans="1:255">
      <c r="A4" s="165" t="s">
        <v>1221</v>
      </c>
      <c r="B4" s="166" t="s">
        <v>140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160"/>
      <c r="CM4" s="160"/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0"/>
      <c r="CY4" s="160"/>
      <c r="CZ4" s="160"/>
      <c r="DA4" s="160"/>
      <c r="DB4" s="160"/>
      <c r="DC4" s="160"/>
      <c r="DD4" s="160"/>
      <c r="DE4" s="160"/>
      <c r="DF4" s="160"/>
      <c r="DG4" s="160"/>
      <c r="DH4" s="160"/>
      <c r="DI4" s="160"/>
      <c r="DJ4" s="160"/>
      <c r="DK4" s="160"/>
      <c r="DL4" s="160"/>
      <c r="DM4" s="160"/>
      <c r="DN4" s="160"/>
      <c r="DO4" s="160"/>
      <c r="DP4" s="160"/>
      <c r="DQ4" s="160"/>
      <c r="DR4" s="160"/>
      <c r="DS4" s="160"/>
      <c r="DT4" s="160"/>
      <c r="DU4" s="160"/>
      <c r="DV4" s="160"/>
      <c r="DW4" s="160"/>
      <c r="DX4" s="160"/>
      <c r="DY4" s="160"/>
      <c r="DZ4" s="160"/>
      <c r="EA4" s="160"/>
      <c r="EB4" s="160"/>
      <c r="EC4" s="160"/>
      <c r="ED4" s="160"/>
      <c r="EE4" s="160"/>
      <c r="EF4" s="160"/>
      <c r="EG4" s="160"/>
      <c r="EH4" s="160"/>
      <c r="EI4" s="160"/>
      <c r="EJ4" s="160"/>
      <c r="EK4" s="160"/>
      <c r="EL4" s="160"/>
      <c r="EM4" s="160"/>
      <c r="EN4" s="160"/>
      <c r="EO4" s="160"/>
      <c r="EP4" s="160"/>
      <c r="EQ4" s="160"/>
      <c r="ER4" s="160"/>
      <c r="ES4" s="160"/>
      <c r="ET4" s="160"/>
      <c r="EU4" s="160"/>
      <c r="EV4" s="160"/>
      <c r="EW4" s="160"/>
      <c r="EX4" s="160"/>
      <c r="EY4" s="160"/>
      <c r="EZ4" s="160"/>
      <c r="FA4" s="160"/>
      <c r="FB4" s="160"/>
      <c r="FC4" s="160"/>
      <c r="FD4" s="160"/>
      <c r="FE4" s="160"/>
      <c r="FF4" s="160"/>
      <c r="FG4" s="160"/>
      <c r="FH4" s="160"/>
      <c r="FI4" s="160"/>
      <c r="FJ4" s="160"/>
      <c r="FK4" s="160"/>
      <c r="FL4" s="160"/>
      <c r="FM4" s="160"/>
      <c r="FN4" s="160"/>
      <c r="FO4" s="160"/>
      <c r="FP4" s="160"/>
      <c r="FQ4" s="160"/>
      <c r="FR4" s="160"/>
      <c r="FS4" s="160"/>
      <c r="FT4" s="160"/>
      <c r="FU4" s="160"/>
      <c r="FV4" s="160"/>
      <c r="FW4" s="160"/>
      <c r="FX4" s="160"/>
      <c r="FY4" s="160"/>
      <c r="FZ4" s="160"/>
      <c r="GA4" s="160"/>
      <c r="GB4" s="160"/>
      <c r="GC4" s="160"/>
      <c r="GD4" s="160"/>
      <c r="GE4" s="160"/>
      <c r="GF4" s="160"/>
      <c r="GG4" s="160"/>
      <c r="GH4" s="160"/>
      <c r="GI4" s="160"/>
      <c r="GJ4" s="160"/>
      <c r="GK4" s="160"/>
      <c r="GL4" s="160"/>
      <c r="GM4" s="160"/>
      <c r="GN4" s="160"/>
      <c r="GO4" s="160"/>
      <c r="GP4" s="160"/>
      <c r="GQ4" s="160"/>
      <c r="GR4" s="160"/>
      <c r="GS4" s="160"/>
      <c r="GT4" s="160"/>
      <c r="GU4" s="160"/>
      <c r="GV4" s="160"/>
      <c r="GW4" s="160"/>
      <c r="GX4" s="160"/>
      <c r="GY4" s="160"/>
      <c r="GZ4" s="160"/>
      <c r="HA4" s="160"/>
      <c r="HB4" s="160"/>
      <c r="HC4" s="160"/>
      <c r="HD4" s="160"/>
      <c r="HE4" s="160"/>
      <c r="HF4" s="160"/>
      <c r="HG4" s="160"/>
      <c r="HH4" s="160"/>
      <c r="HI4" s="160"/>
      <c r="HJ4" s="160"/>
      <c r="HK4" s="160"/>
      <c r="HL4" s="160"/>
      <c r="HM4" s="160"/>
      <c r="HN4" s="160"/>
      <c r="HO4" s="160"/>
      <c r="HP4" s="160"/>
      <c r="HQ4" s="160"/>
      <c r="HR4" s="160"/>
      <c r="HS4" s="160"/>
      <c r="HT4" s="160"/>
      <c r="HU4" s="160"/>
      <c r="HV4" s="160"/>
      <c r="HW4" s="160"/>
      <c r="HX4" s="160"/>
      <c r="HY4" s="160"/>
      <c r="HZ4" s="160"/>
      <c r="IA4" s="160"/>
      <c r="IB4" s="160"/>
      <c r="IC4" s="160"/>
      <c r="ID4" s="160"/>
      <c r="IE4" s="160"/>
      <c r="IF4" s="160"/>
      <c r="IG4" s="160"/>
      <c r="IH4" s="160"/>
      <c r="II4" s="160"/>
      <c r="IJ4" s="160"/>
      <c r="IK4" s="160"/>
      <c r="IL4" s="160"/>
      <c r="IM4" s="160"/>
      <c r="IN4" s="160"/>
      <c r="IO4" s="160"/>
      <c r="IP4" s="160"/>
      <c r="IQ4" s="160"/>
      <c r="IR4" s="160"/>
      <c r="IS4" s="160"/>
      <c r="IT4" s="160"/>
      <c r="IU4" s="161"/>
    </row>
    <row r="5" s="144" customFormat="1" ht="24.95" customHeight="1" spans="1:255">
      <c r="A5" s="167" t="s">
        <v>1218</v>
      </c>
      <c r="B5" s="168">
        <v>33828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/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0"/>
      <c r="CQ5" s="160"/>
      <c r="CR5" s="160"/>
      <c r="CS5" s="160"/>
      <c r="CT5" s="160"/>
      <c r="CU5" s="160"/>
      <c r="CV5" s="160"/>
      <c r="CW5" s="160"/>
      <c r="CX5" s="160"/>
      <c r="CY5" s="160"/>
      <c r="CZ5" s="160"/>
      <c r="DA5" s="160"/>
      <c r="DB5" s="160"/>
      <c r="DC5" s="160"/>
      <c r="DD5" s="160"/>
      <c r="DE5" s="160"/>
      <c r="DF5" s="160"/>
      <c r="DG5" s="160"/>
      <c r="DH5" s="160"/>
      <c r="DI5" s="160"/>
      <c r="DJ5" s="160"/>
      <c r="DK5" s="160"/>
      <c r="DL5" s="160"/>
      <c r="DM5" s="160"/>
      <c r="DN5" s="160"/>
      <c r="DO5" s="160"/>
      <c r="DP5" s="160"/>
      <c r="DQ5" s="160"/>
      <c r="DR5" s="160"/>
      <c r="DS5" s="160"/>
      <c r="DT5" s="160"/>
      <c r="DU5" s="160"/>
      <c r="DV5" s="160"/>
      <c r="DW5" s="160"/>
      <c r="DX5" s="160"/>
      <c r="DY5" s="160"/>
      <c r="DZ5" s="160"/>
      <c r="EA5" s="160"/>
      <c r="EB5" s="160"/>
      <c r="EC5" s="160"/>
      <c r="ED5" s="160"/>
      <c r="EE5" s="160"/>
      <c r="EF5" s="160"/>
      <c r="EG5" s="160"/>
      <c r="EH5" s="160"/>
      <c r="EI5" s="160"/>
      <c r="EJ5" s="160"/>
      <c r="EK5" s="160"/>
      <c r="EL5" s="160"/>
      <c r="EM5" s="160"/>
      <c r="EN5" s="160"/>
      <c r="EO5" s="160"/>
      <c r="EP5" s="160"/>
      <c r="EQ5" s="160"/>
      <c r="ER5" s="160"/>
      <c r="ES5" s="160"/>
      <c r="ET5" s="160"/>
      <c r="EU5" s="160"/>
      <c r="EV5" s="160"/>
      <c r="EW5" s="160"/>
      <c r="EX5" s="160"/>
      <c r="EY5" s="160"/>
      <c r="EZ5" s="160"/>
      <c r="FA5" s="160"/>
      <c r="FB5" s="160"/>
      <c r="FC5" s="160"/>
      <c r="FD5" s="160"/>
      <c r="FE5" s="160"/>
      <c r="FF5" s="160"/>
      <c r="FG5" s="160"/>
      <c r="FH5" s="160"/>
      <c r="FI5" s="160"/>
      <c r="FJ5" s="160"/>
      <c r="FK5" s="160"/>
      <c r="FL5" s="160"/>
      <c r="FM5" s="160"/>
      <c r="FN5" s="160"/>
      <c r="FO5" s="160"/>
      <c r="FP5" s="160"/>
      <c r="FQ5" s="160"/>
      <c r="FR5" s="160"/>
      <c r="FS5" s="160"/>
      <c r="FT5" s="160"/>
      <c r="FU5" s="160"/>
      <c r="FV5" s="160"/>
      <c r="FW5" s="160"/>
      <c r="FX5" s="160"/>
      <c r="FY5" s="160"/>
      <c r="FZ5" s="160"/>
      <c r="GA5" s="160"/>
      <c r="GB5" s="160"/>
      <c r="GC5" s="160"/>
      <c r="GD5" s="160"/>
      <c r="GE5" s="160"/>
      <c r="GF5" s="160"/>
      <c r="GG5" s="160"/>
      <c r="GH5" s="160"/>
      <c r="GI5" s="160"/>
      <c r="GJ5" s="160"/>
      <c r="GK5" s="160"/>
      <c r="GL5" s="160"/>
      <c r="GM5" s="160"/>
      <c r="GN5" s="160"/>
      <c r="GO5" s="160"/>
      <c r="GP5" s="160"/>
      <c r="GQ5" s="160"/>
      <c r="GR5" s="160"/>
      <c r="GS5" s="160"/>
      <c r="GT5" s="160"/>
      <c r="GU5" s="160"/>
      <c r="GV5" s="160"/>
      <c r="GW5" s="160"/>
      <c r="GX5" s="160"/>
      <c r="GY5" s="160"/>
      <c r="GZ5" s="160"/>
      <c r="HA5" s="160"/>
      <c r="HB5" s="160"/>
      <c r="HC5" s="160"/>
      <c r="HD5" s="160"/>
      <c r="HE5" s="160"/>
      <c r="HF5" s="160"/>
      <c r="HG5" s="160"/>
      <c r="HH5" s="160"/>
      <c r="HI5" s="160"/>
      <c r="HJ5" s="160"/>
      <c r="HK5" s="160"/>
      <c r="HL5" s="160"/>
      <c r="HM5" s="160"/>
      <c r="HN5" s="160"/>
      <c r="HO5" s="160"/>
      <c r="HP5" s="160"/>
      <c r="HQ5" s="160"/>
      <c r="HR5" s="160"/>
      <c r="HS5" s="160"/>
      <c r="HT5" s="160"/>
      <c r="HU5" s="160"/>
      <c r="HV5" s="160"/>
      <c r="HW5" s="160"/>
      <c r="HX5" s="160"/>
      <c r="HY5" s="160"/>
      <c r="HZ5" s="160"/>
      <c r="IA5" s="160"/>
      <c r="IB5" s="160"/>
      <c r="IC5" s="160"/>
      <c r="ID5" s="160"/>
      <c r="IE5" s="160"/>
      <c r="IF5" s="160"/>
      <c r="IG5" s="160"/>
      <c r="IH5" s="160"/>
      <c r="II5" s="160"/>
      <c r="IJ5" s="160"/>
      <c r="IK5" s="160"/>
      <c r="IL5" s="160"/>
      <c r="IM5" s="160"/>
      <c r="IN5" s="160"/>
      <c r="IO5" s="160"/>
      <c r="IP5" s="160"/>
      <c r="IQ5" s="160"/>
      <c r="IR5" s="160"/>
      <c r="IS5" s="160"/>
      <c r="IT5" s="160"/>
      <c r="IU5" s="161"/>
    </row>
    <row r="6" s="144" customFormat="1" ht="24.95" customHeight="1" spans="1:255">
      <c r="A6" s="169" t="s">
        <v>115</v>
      </c>
      <c r="B6" s="170">
        <v>372.4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160"/>
      <c r="CA6" s="160"/>
      <c r="CB6" s="160"/>
      <c r="CC6" s="160"/>
      <c r="CD6" s="160"/>
      <c r="CE6" s="160"/>
      <c r="CF6" s="160"/>
      <c r="CG6" s="160"/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0"/>
      <c r="DA6" s="160"/>
      <c r="DB6" s="160"/>
      <c r="DC6" s="160"/>
      <c r="DD6" s="160"/>
      <c r="DE6" s="160"/>
      <c r="DF6" s="160"/>
      <c r="DG6" s="160"/>
      <c r="DH6" s="160"/>
      <c r="DI6" s="160"/>
      <c r="DJ6" s="160"/>
      <c r="DK6" s="160"/>
      <c r="DL6" s="160"/>
      <c r="DM6" s="160"/>
      <c r="DN6" s="160"/>
      <c r="DO6" s="160"/>
      <c r="DP6" s="160"/>
      <c r="DQ6" s="160"/>
      <c r="DR6" s="160"/>
      <c r="DS6" s="160"/>
      <c r="DT6" s="160"/>
      <c r="DU6" s="160"/>
      <c r="DV6" s="160"/>
      <c r="DW6" s="160"/>
      <c r="DX6" s="160"/>
      <c r="DY6" s="160"/>
      <c r="DZ6" s="160"/>
      <c r="EA6" s="160"/>
      <c r="EB6" s="160"/>
      <c r="EC6" s="160"/>
      <c r="ED6" s="160"/>
      <c r="EE6" s="160"/>
      <c r="EF6" s="160"/>
      <c r="EG6" s="160"/>
      <c r="EH6" s="160"/>
      <c r="EI6" s="160"/>
      <c r="EJ6" s="160"/>
      <c r="EK6" s="160"/>
      <c r="EL6" s="160"/>
      <c r="EM6" s="160"/>
      <c r="EN6" s="160"/>
      <c r="EO6" s="160"/>
      <c r="EP6" s="160"/>
      <c r="EQ6" s="160"/>
      <c r="ER6" s="160"/>
      <c r="ES6" s="160"/>
      <c r="ET6" s="160"/>
      <c r="EU6" s="160"/>
      <c r="EV6" s="160"/>
      <c r="EW6" s="160"/>
      <c r="EX6" s="160"/>
      <c r="EY6" s="160"/>
      <c r="EZ6" s="160"/>
      <c r="FA6" s="160"/>
      <c r="FB6" s="160"/>
      <c r="FC6" s="160"/>
      <c r="FD6" s="160"/>
      <c r="FE6" s="160"/>
      <c r="FF6" s="160"/>
      <c r="FG6" s="160"/>
      <c r="FH6" s="160"/>
      <c r="FI6" s="160"/>
      <c r="FJ6" s="160"/>
      <c r="FK6" s="160"/>
      <c r="FL6" s="160"/>
      <c r="FM6" s="160"/>
      <c r="FN6" s="160"/>
      <c r="FO6" s="160"/>
      <c r="FP6" s="160"/>
      <c r="FQ6" s="160"/>
      <c r="FR6" s="160"/>
      <c r="FS6" s="160"/>
      <c r="FT6" s="160"/>
      <c r="FU6" s="160"/>
      <c r="FV6" s="160"/>
      <c r="FW6" s="160"/>
      <c r="FX6" s="160"/>
      <c r="FY6" s="160"/>
      <c r="FZ6" s="160"/>
      <c r="GA6" s="160"/>
      <c r="GB6" s="160"/>
      <c r="GC6" s="160"/>
      <c r="GD6" s="160"/>
      <c r="GE6" s="160"/>
      <c r="GF6" s="160"/>
      <c r="GG6" s="160"/>
      <c r="GH6" s="160"/>
      <c r="GI6" s="160"/>
      <c r="GJ6" s="160"/>
      <c r="GK6" s="160"/>
      <c r="GL6" s="160"/>
      <c r="GM6" s="160"/>
      <c r="GN6" s="160"/>
      <c r="GO6" s="160"/>
      <c r="GP6" s="160"/>
      <c r="GQ6" s="160"/>
      <c r="GR6" s="160"/>
      <c r="GS6" s="160"/>
      <c r="GT6" s="160"/>
      <c r="GU6" s="160"/>
      <c r="GV6" s="160"/>
      <c r="GW6" s="160"/>
      <c r="GX6" s="160"/>
      <c r="GY6" s="160"/>
      <c r="GZ6" s="160"/>
      <c r="HA6" s="160"/>
      <c r="HB6" s="160"/>
      <c r="HC6" s="160"/>
      <c r="HD6" s="160"/>
      <c r="HE6" s="160"/>
      <c r="HF6" s="160"/>
      <c r="HG6" s="160"/>
      <c r="HH6" s="160"/>
      <c r="HI6" s="160"/>
      <c r="HJ6" s="160"/>
      <c r="HK6" s="160"/>
      <c r="HL6" s="160"/>
      <c r="HM6" s="160"/>
      <c r="HN6" s="160"/>
      <c r="HO6" s="160"/>
      <c r="HP6" s="160"/>
      <c r="HQ6" s="160"/>
      <c r="HR6" s="160"/>
      <c r="HS6" s="160"/>
      <c r="HT6" s="160"/>
      <c r="HU6" s="160"/>
      <c r="HV6" s="160"/>
      <c r="HW6" s="160"/>
      <c r="HX6" s="160"/>
      <c r="HY6" s="160"/>
      <c r="HZ6" s="160"/>
      <c r="IA6" s="160"/>
      <c r="IB6" s="160"/>
      <c r="IC6" s="160"/>
      <c r="ID6" s="160"/>
      <c r="IE6" s="160"/>
      <c r="IF6" s="160"/>
      <c r="IG6" s="160"/>
      <c r="IH6" s="160"/>
      <c r="II6" s="160"/>
      <c r="IJ6" s="160"/>
      <c r="IK6" s="160"/>
      <c r="IL6" s="160"/>
      <c r="IM6" s="160"/>
      <c r="IN6" s="160"/>
      <c r="IO6" s="160"/>
      <c r="IP6" s="160"/>
      <c r="IQ6" s="160"/>
      <c r="IR6" s="160"/>
      <c r="IS6" s="160"/>
      <c r="IT6" s="160"/>
      <c r="IU6" s="161"/>
    </row>
    <row r="7" s="144" customFormat="1" ht="24.95" customHeight="1" spans="1:255">
      <c r="A7" s="169" t="s">
        <v>118</v>
      </c>
      <c r="B7" s="168">
        <v>464.45</v>
      </c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  <c r="BR7" s="160"/>
      <c r="BS7" s="160"/>
      <c r="BT7" s="160"/>
      <c r="BU7" s="160"/>
      <c r="BV7" s="160"/>
      <c r="BW7" s="160"/>
      <c r="BX7" s="160"/>
      <c r="BY7" s="160"/>
      <c r="BZ7" s="160"/>
      <c r="CA7" s="160"/>
      <c r="CB7" s="160"/>
      <c r="CC7" s="160"/>
      <c r="CD7" s="160"/>
      <c r="CE7" s="160"/>
      <c r="CF7" s="160"/>
      <c r="CG7" s="160"/>
      <c r="CH7" s="160"/>
      <c r="CI7" s="160"/>
      <c r="CJ7" s="160"/>
      <c r="CK7" s="160"/>
      <c r="CL7" s="160"/>
      <c r="CM7" s="160"/>
      <c r="CN7" s="160"/>
      <c r="CO7" s="160"/>
      <c r="CP7" s="160"/>
      <c r="CQ7" s="160"/>
      <c r="CR7" s="160"/>
      <c r="CS7" s="160"/>
      <c r="CT7" s="160"/>
      <c r="CU7" s="160"/>
      <c r="CV7" s="160"/>
      <c r="CW7" s="160"/>
      <c r="CX7" s="160"/>
      <c r="CY7" s="160"/>
      <c r="CZ7" s="160"/>
      <c r="DA7" s="160"/>
      <c r="DB7" s="160"/>
      <c r="DC7" s="160"/>
      <c r="DD7" s="160"/>
      <c r="DE7" s="160"/>
      <c r="DF7" s="160"/>
      <c r="DG7" s="160"/>
      <c r="DH7" s="160"/>
      <c r="DI7" s="160"/>
      <c r="DJ7" s="160"/>
      <c r="DK7" s="160"/>
      <c r="DL7" s="160"/>
      <c r="DM7" s="160"/>
      <c r="DN7" s="160"/>
      <c r="DO7" s="160"/>
      <c r="DP7" s="160"/>
      <c r="DQ7" s="160"/>
      <c r="DR7" s="160"/>
      <c r="DS7" s="160"/>
      <c r="DT7" s="160"/>
      <c r="DU7" s="160"/>
      <c r="DV7" s="160"/>
      <c r="DW7" s="160"/>
      <c r="DX7" s="160"/>
      <c r="DY7" s="160"/>
      <c r="DZ7" s="160"/>
      <c r="EA7" s="160"/>
      <c r="EB7" s="160"/>
      <c r="EC7" s="160"/>
      <c r="ED7" s="160"/>
      <c r="EE7" s="160"/>
      <c r="EF7" s="160"/>
      <c r="EG7" s="160"/>
      <c r="EH7" s="160"/>
      <c r="EI7" s="160"/>
      <c r="EJ7" s="160"/>
      <c r="EK7" s="160"/>
      <c r="EL7" s="160"/>
      <c r="EM7" s="160"/>
      <c r="EN7" s="160"/>
      <c r="EO7" s="160"/>
      <c r="EP7" s="160"/>
      <c r="EQ7" s="160"/>
      <c r="ER7" s="160"/>
      <c r="ES7" s="160"/>
      <c r="ET7" s="160"/>
      <c r="EU7" s="160"/>
      <c r="EV7" s="160"/>
      <c r="EW7" s="160"/>
      <c r="EX7" s="160"/>
      <c r="EY7" s="160"/>
      <c r="EZ7" s="160"/>
      <c r="FA7" s="160"/>
      <c r="FB7" s="160"/>
      <c r="FC7" s="160"/>
      <c r="FD7" s="160"/>
      <c r="FE7" s="160"/>
      <c r="FF7" s="160"/>
      <c r="FG7" s="160"/>
      <c r="FH7" s="160"/>
      <c r="FI7" s="160"/>
      <c r="FJ7" s="160"/>
      <c r="FK7" s="160"/>
      <c r="FL7" s="160"/>
      <c r="FM7" s="160"/>
      <c r="FN7" s="160"/>
      <c r="FO7" s="160"/>
      <c r="FP7" s="160"/>
      <c r="FQ7" s="160"/>
      <c r="FR7" s="160"/>
      <c r="FS7" s="160"/>
      <c r="FT7" s="160"/>
      <c r="FU7" s="160"/>
      <c r="FV7" s="160"/>
      <c r="FW7" s="160"/>
      <c r="FX7" s="160"/>
      <c r="FY7" s="160"/>
      <c r="FZ7" s="160"/>
      <c r="GA7" s="160"/>
      <c r="GB7" s="160"/>
      <c r="GC7" s="160"/>
      <c r="GD7" s="160"/>
      <c r="GE7" s="160"/>
      <c r="GF7" s="160"/>
      <c r="GG7" s="160"/>
      <c r="GH7" s="160"/>
      <c r="GI7" s="160"/>
      <c r="GJ7" s="160"/>
      <c r="GK7" s="160"/>
      <c r="GL7" s="160"/>
      <c r="GM7" s="160"/>
      <c r="GN7" s="160"/>
      <c r="GO7" s="160"/>
      <c r="GP7" s="160"/>
      <c r="GQ7" s="160"/>
      <c r="GR7" s="160"/>
      <c r="GS7" s="160"/>
      <c r="GT7" s="160"/>
      <c r="GU7" s="160"/>
      <c r="GV7" s="160"/>
      <c r="GW7" s="160"/>
      <c r="GX7" s="160"/>
      <c r="GY7" s="160"/>
      <c r="GZ7" s="160"/>
      <c r="HA7" s="160"/>
      <c r="HB7" s="160"/>
      <c r="HC7" s="160"/>
      <c r="HD7" s="160"/>
      <c r="HE7" s="160"/>
      <c r="HF7" s="160"/>
      <c r="HG7" s="160"/>
      <c r="HH7" s="160"/>
      <c r="HI7" s="160"/>
      <c r="HJ7" s="160"/>
      <c r="HK7" s="160"/>
      <c r="HL7" s="160"/>
      <c r="HM7" s="160"/>
      <c r="HN7" s="160"/>
      <c r="HO7" s="160"/>
      <c r="HP7" s="160"/>
      <c r="HQ7" s="160"/>
      <c r="HR7" s="160"/>
      <c r="HS7" s="160"/>
      <c r="HT7" s="160"/>
      <c r="HU7" s="160"/>
      <c r="HV7" s="160"/>
      <c r="HW7" s="160"/>
      <c r="HX7" s="160"/>
      <c r="HY7" s="160"/>
      <c r="HZ7" s="160"/>
      <c r="IA7" s="160"/>
      <c r="IB7" s="160"/>
      <c r="IC7" s="160"/>
      <c r="ID7" s="160"/>
      <c r="IE7" s="160"/>
      <c r="IF7" s="160"/>
      <c r="IG7" s="160"/>
      <c r="IH7" s="160"/>
      <c r="II7" s="160"/>
      <c r="IJ7" s="160"/>
      <c r="IK7" s="160"/>
      <c r="IL7" s="160"/>
      <c r="IM7" s="160"/>
      <c r="IN7" s="160"/>
      <c r="IO7" s="160"/>
      <c r="IP7" s="160"/>
      <c r="IQ7" s="160"/>
      <c r="IR7" s="160"/>
      <c r="IS7" s="160"/>
      <c r="IT7" s="160"/>
      <c r="IU7" s="161"/>
    </row>
    <row r="8" s="144" customFormat="1" ht="24.95" customHeight="1" spans="1:255">
      <c r="A8" s="169" t="s">
        <v>119</v>
      </c>
      <c r="B8" s="168">
        <v>556.5</v>
      </c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0"/>
      <c r="CC8" s="160"/>
      <c r="CD8" s="160"/>
      <c r="CE8" s="160"/>
      <c r="CF8" s="160"/>
      <c r="CG8" s="160"/>
      <c r="CH8" s="160"/>
      <c r="CI8" s="160"/>
      <c r="CJ8" s="160"/>
      <c r="CK8" s="160"/>
      <c r="CL8" s="160"/>
      <c r="CM8" s="160"/>
      <c r="CN8" s="160"/>
      <c r="CO8" s="160"/>
      <c r="CP8" s="160"/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0"/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0"/>
      <c r="DO8" s="160"/>
      <c r="DP8" s="160"/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60"/>
      <c r="EC8" s="160"/>
      <c r="ED8" s="160"/>
      <c r="EE8" s="160"/>
      <c r="EF8" s="160"/>
      <c r="EG8" s="160"/>
      <c r="EH8" s="160"/>
      <c r="EI8" s="160"/>
      <c r="EJ8" s="160"/>
      <c r="EK8" s="160"/>
      <c r="EL8" s="160"/>
      <c r="EM8" s="160"/>
      <c r="EN8" s="160"/>
      <c r="EO8" s="160"/>
      <c r="EP8" s="160"/>
      <c r="EQ8" s="160"/>
      <c r="ER8" s="160"/>
      <c r="ES8" s="160"/>
      <c r="ET8" s="160"/>
      <c r="EU8" s="160"/>
      <c r="EV8" s="160"/>
      <c r="EW8" s="160"/>
      <c r="EX8" s="160"/>
      <c r="EY8" s="160"/>
      <c r="EZ8" s="160"/>
      <c r="FA8" s="160"/>
      <c r="FB8" s="160"/>
      <c r="FC8" s="160"/>
      <c r="FD8" s="160"/>
      <c r="FE8" s="160"/>
      <c r="FF8" s="160"/>
      <c r="FG8" s="160"/>
      <c r="FH8" s="160"/>
      <c r="FI8" s="160"/>
      <c r="FJ8" s="160"/>
      <c r="FK8" s="160"/>
      <c r="FL8" s="160"/>
      <c r="FM8" s="160"/>
      <c r="FN8" s="160"/>
      <c r="FO8" s="160"/>
      <c r="FP8" s="160"/>
      <c r="FQ8" s="160"/>
      <c r="FR8" s="160"/>
      <c r="FS8" s="160"/>
      <c r="FT8" s="160"/>
      <c r="FU8" s="160"/>
      <c r="FV8" s="160"/>
      <c r="FW8" s="160"/>
      <c r="FX8" s="160"/>
      <c r="FY8" s="160"/>
      <c r="FZ8" s="160"/>
      <c r="GA8" s="160"/>
      <c r="GB8" s="160"/>
      <c r="GC8" s="160"/>
      <c r="GD8" s="160"/>
      <c r="GE8" s="160"/>
      <c r="GF8" s="160"/>
      <c r="GG8" s="160"/>
      <c r="GH8" s="160"/>
      <c r="GI8" s="160"/>
      <c r="GJ8" s="160"/>
      <c r="GK8" s="160"/>
      <c r="GL8" s="160"/>
      <c r="GM8" s="160"/>
      <c r="GN8" s="160"/>
      <c r="GO8" s="160"/>
      <c r="GP8" s="160"/>
      <c r="GQ8" s="160"/>
      <c r="GR8" s="160"/>
      <c r="GS8" s="160"/>
      <c r="GT8" s="160"/>
      <c r="GU8" s="160"/>
      <c r="GV8" s="160"/>
      <c r="GW8" s="160"/>
      <c r="GX8" s="160"/>
      <c r="GY8" s="160"/>
      <c r="GZ8" s="160"/>
      <c r="HA8" s="160"/>
      <c r="HB8" s="160"/>
      <c r="HC8" s="160"/>
      <c r="HD8" s="160"/>
      <c r="HE8" s="160"/>
      <c r="HF8" s="160"/>
      <c r="HG8" s="160"/>
      <c r="HH8" s="160"/>
      <c r="HI8" s="160"/>
      <c r="HJ8" s="160"/>
      <c r="HK8" s="160"/>
      <c r="HL8" s="160"/>
      <c r="HM8" s="160"/>
      <c r="HN8" s="160"/>
      <c r="HO8" s="160"/>
      <c r="HP8" s="160"/>
      <c r="HQ8" s="160"/>
      <c r="HR8" s="160"/>
      <c r="HS8" s="160"/>
      <c r="HT8" s="160"/>
      <c r="HU8" s="160"/>
      <c r="HV8" s="160"/>
      <c r="HW8" s="160"/>
      <c r="HX8" s="160"/>
      <c r="HY8" s="160"/>
      <c r="HZ8" s="160"/>
      <c r="IA8" s="160"/>
      <c r="IB8" s="160"/>
      <c r="IC8" s="160"/>
      <c r="ID8" s="160"/>
      <c r="IE8" s="160"/>
      <c r="IF8" s="160"/>
      <c r="IG8" s="160"/>
      <c r="IH8" s="160"/>
      <c r="II8" s="160"/>
      <c r="IJ8" s="160"/>
      <c r="IK8" s="160"/>
      <c r="IL8" s="160"/>
      <c r="IM8" s="160"/>
      <c r="IN8" s="160"/>
      <c r="IO8" s="160"/>
      <c r="IP8" s="160"/>
      <c r="IQ8" s="160"/>
      <c r="IR8" s="160"/>
      <c r="IS8" s="160"/>
      <c r="IT8" s="160"/>
      <c r="IU8" s="161"/>
    </row>
    <row r="9" s="144" customFormat="1" ht="24.95" customHeight="1" spans="1:255">
      <c r="A9" s="169" t="s">
        <v>1222</v>
      </c>
      <c r="B9" s="168">
        <v>872.9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  <c r="BR9" s="160"/>
      <c r="BS9" s="160"/>
      <c r="BT9" s="160"/>
      <c r="BU9" s="160"/>
      <c r="BV9" s="160"/>
      <c r="BW9" s="160"/>
      <c r="BX9" s="160"/>
      <c r="BY9" s="160"/>
      <c r="BZ9" s="160"/>
      <c r="CA9" s="160"/>
      <c r="CB9" s="160"/>
      <c r="CC9" s="160"/>
      <c r="CD9" s="160"/>
      <c r="CE9" s="160"/>
      <c r="CF9" s="160"/>
      <c r="CG9" s="160"/>
      <c r="CH9" s="160"/>
      <c r="CI9" s="160"/>
      <c r="CJ9" s="160"/>
      <c r="CK9" s="160"/>
      <c r="CL9" s="160"/>
      <c r="CM9" s="160"/>
      <c r="CN9" s="160"/>
      <c r="CO9" s="160"/>
      <c r="CP9" s="160"/>
      <c r="CQ9" s="160"/>
      <c r="CR9" s="160"/>
      <c r="CS9" s="160"/>
      <c r="CT9" s="160"/>
      <c r="CU9" s="160"/>
      <c r="CV9" s="160"/>
      <c r="CW9" s="160"/>
      <c r="CX9" s="160"/>
      <c r="CY9" s="160"/>
      <c r="CZ9" s="160"/>
      <c r="DA9" s="160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0"/>
      <c r="DO9" s="160"/>
      <c r="DP9" s="160"/>
      <c r="DQ9" s="160"/>
      <c r="DR9" s="160"/>
      <c r="DS9" s="160"/>
      <c r="DT9" s="160"/>
      <c r="DU9" s="160"/>
      <c r="DV9" s="160"/>
      <c r="DW9" s="160"/>
      <c r="DX9" s="160"/>
      <c r="DY9" s="160"/>
      <c r="DZ9" s="160"/>
      <c r="EA9" s="160"/>
      <c r="EB9" s="160"/>
      <c r="EC9" s="160"/>
      <c r="ED9" s="160"/>
      <c r="EE9" s="160"/>
      <c r="EF9" s="160"/>
      <c r="EG9" s="160"/>
      <c r="EH9" s="160"/>
      <c r="EI9" s="160"/>
      <c r="EJ9" s="160"/>
      <c r="EK9" s="160"/>
      <c r="EL9" s="160"/>
      <c r="EM9" s="160"/>
      <c r="EN9" s="160"/>
      <c r="EO9" s="160"/>
      <c r="EP9" s="160"/>
      <c r="EQ9" s="160"/>
      <c r="ER9" s="160"/>
      <c r="ES9" s="160"/>
      <c r="ET9" s="160"/>
      <c r="EU9" s="160"/>
      <c r="EV9" s="160"/>
      <c r="EW9" s="160"/>
      <c r="EX9" s="160"/>
      <c r="EY9" s="160"/>
      <c r="EZ9" s="160"/>
      <c r="FA9" s="160"/>
      <c r="FB9" s="160"/>
      <c r="FC9" s="160"/>
      <c r="FD9" s="160"/>
      <c r="FE9" s="160"/>
      <c r="FF9" s="160"/>
      <c r="FG9" s="160"/>
      <c r="FH9" s="160"/>
      <c r="FI9" s="160"/>
      <c r="FJ9" s="160"/>
      <c r="FK9" s="160"/>
      <c r="FL9" s="160"/>
      <c r="FM9" s="160"/>
      <c r="FN9" s="160"/>
      <c r="FO9" s="160"/>
      <c r="FP9" s="160"/>
      <c r="FQ9" s="160"/>
      <c r="FR9" s="160"/>
      <c r="FS9" s="160"/>
      <c r="FT9" s="160"/>
      <c r="FU9" s="160"/>
      <c r="FV9" s="160"/>
      <c r="FW9" s="160"/>
      <c r="FX9" s="160"/>
      <c r="FY9" s="160"/>
      <c r="FZ9" s="160"/>
      <c r="GA9" s="160"/>
      <c r="GB9" s="160"/>
      <c r="GC9" s="160"/>
      <c r="GD9" s="160"/>
      <c r="GE9" s="160"/>
      <c r="GF9" s="160"/>
      <c r="GG9" s="160"/>
      <c r="GH9" s="160"/>
      <c r="GI9" s="160"/>
      <c r="GJ9" s="160"/>
      <c r="GK9" s="160"/>
      <c r="GL9" s="160"/>
      <c r="GM9" s="160"/>
      <c r="GN9" s="160"/>
      <c r="GO9" s="160"/>
      <c r="GP9" s="160"/>
      <c r="GQ9" s="160"/>
      <c r="GR9" s="160"/>
      <c r="GS9" s="160"/>
      <c r="GT9" s="160"/>
      <c r="GU9" s="160"/>
      <c r="GV9" s="160"/>
      <c r="GW9" s="160"/>
      <c r="GX9" s="160"/>
      <c r="GY9" s="160"/>
      <c r="GZ9" s="160"/>
      <c r="HA9" s="160"/>
      <c r="HB9" s="160"/>
      <c r="HC9" s="160"/>
      <c r="HD9" s="160"/>
      <c r="HE9" s="160"/>
      <c r="HF9" s="160"/>
      <c r="HG9" s="160"/>
      <c r="HH9" s="160"/>
      <c r="HI9" s="160"/>
      <c r="HJ9" s="160"/>
      <c r="HK9" s="160"/>
      <c r="HL9" s="160"/>
      <c r="HM9" s="160"/>
      <c r="HN9" s="160"/>
      <c r="HO9" s="160"/>
      <c r="HP9" s="160"/>
      <c r="HQ9" s="160"/>
      <c r="HR9" s="160"/>
      <c r="HS9" s="160"/>
      <c r="HT9" s="160"/>
      <c r="HU9" s="160"/>
      <c r="HV9" s="160"/>
      <c r="HW9" s="160"/>
      <c r="HX9" s="160"/>
      <c r="HY9" s="160"/>
      <c r="HZ9" s="160"/>
      <c r="IA9" s="160"/>
      <c r="IB9" s="160"/>
      <c r="IC9" s="160"/>
      <c r="ID9" s="160"/>
      <c r="IE9" s="160"/>
      <c r="IF9" s="160"/>
      <c r="IG9" s="160"/>
      <c r="IH9" s="160"/>
      <c r="II9" s="160"/>
      <c r="IJ9" s="160"/>
      <c r="IK9" s="160"/>
      <c r="IL9" s="160"/>
      <c r="IM9" s="160"/>
      <c r="IN9" s="160"/>
      <c r="IO9" s="160"/>
      <c r="IP9" s="160"/>
      <c r="IQ9" s="160"/>
      <c r="IR9" s="160"/>
      <c r="IS9" s="160"/>
      <c r="IT9" s="160"/>
      <c r="IU9" s="161"/>
    </row>
    <row r="10" s="144" customFormat="1" ht="24.95" customHeight="1" spans="1:255">
      <c r="A10" s="169" t="s">
        <v>1223</v>
      </c>
      <c r="B10" s="168">
        <v>10.5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0"/>
      <c r="CC10" s="160"/>
      <c r="CD10" s="160"/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60"/>
      <c r="CR10" s="160"/>
      <c r="CS10" s="160"/>
      <c r="CT10" s="160"/>
      <c r="CU10" s="160"/>
      <c r="CV10" s="160"/>
      <c r="CW10" s="160"/>
      <c r="CX10" s="160"/>
      <c r="CY10" s="160"/>
      <c r="CZ10" s="160"/>
      <c r="DA10" s="160"/>
      <c r="DB10" s="160"/>
      <c r="DC10" s="160"/>
      <c r="DD10" s="160"/>
      <c r="DE10" s="160"/>
      <c r="DF10" s="160"/>
      <c r="DG10" s="160"/>
      <c r="DH10" s="160"/>
      <c r="DI10" s="160"/>
      <c r="DJ10" s="160"/>
      <c r="DK10" s="160"/>
      <c r="DL10" s="160"/>
      <c r="DM10" s="160"/>
      <c r="DN10" s="160"/>
      <c r="DO10" s="160"/>
      <c r="DP10" s="160"/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60"/>
      <c r="EC10" s="160"/>
      <c r="ED10" s="160"/>
      <c r="EE10" s="160"/>
      <c r="EF10" s="160"/>
      <c r="EG10" s="160"/>
      <c r="EH10" s="160"/>
      <c r="EI10" s="160"/>
      <c r="EJ10" s="160"/>
      <c r="EK10" s="160"/>
      <c r="EL10" s="160"/>
      <c r="EM10" s="160"/>
      <c r="EN10" s="160"/>
      <c r="EO10" s="160"/>
      <c r="EP10" s="160"/>
      <c r="EQ10" s="160"/>
      <c r="ER10" s="160"/>
      <c r="ES10" s="160"/>
      <c r="ET10" s="160"/>
      <c r="EU10" s="160"/>
      <c r="EV10" s="160"/>
      <c r="EW10" s="160"/>
      <c r="EX10" s="160"/>
      <c r="EY10" s="160"/>
      <c r="EZ10" s="160"/>
      <c r="FA10" s="160"/>
      <c r="FB10" s="160"/>
      <c r="FC10" s="160"/>
      <c r="FD10" s="160"/>
      <c r="FE10" s="160"/>
      <c r="FF10" s="160"/>
      <c r="FG10" s="160"/>
      <c r="FH10" s="160"/>
      <c r="FI10" s="160"/>
      <c r="FJ10" s="160"/>
      <c r="FK10" s="160"/>
      <c r="FL10" s="160"/>
      <c r="FM10" s="160"/>
      <c r="FN10" s="160"/>
      <c r="FO10" s="160"/>
      <c r="FP10" s="160"/>
      <c r="FQ10" s="160"/>
      <c r="FR10" s="160"/>
      <c r="FS10" s="160"/>
      <c r="FT10" s="160"/>
      <c r="FU10" s="160"/>
      <c r="FV10" s="160"/>
      <c r="FW10" s="160"/>
      <c r="FX10" s="160"/>
      <c r="FY10" s="160"/>
      <c r="FZ10" s="160"/>
      <c r="GA10" s="160"/>
      <c r="GB10" s="160"/>
      <c r="GC10" s="160"/>
      <c r="GD10" s="160"/>
      <c r="GE10" s="160"/>
      <c r="GF10" s="160"/>
      <c r="GG10" s="160"/>
      <c r="GH10" s="160"/>
      <c r="GI10" s="160"/>
      <c r="GJ10" s="160"/>
      <c r="GK10" s="160"/>
      <c r="GL10" s="160"/>
      <c r="GM10" s="160"/>
      <c r="GN10" s="160"/>
      <c r="GO10" s="160"/>
      <c r="GP10" s="160"/>
      <c r="GQ10" s="160"/>
      <c r="GR10" s="160"/>
      <c r="GS10" s="160"/>
      <c r="GT10" s="160"/>
      <c r="GU10" s="160"/>
      <c r="GV10" s="160"/>
      <c r="GW10" s="160"/>
      <c r="GX10" s="160"/>
      <c r="GY10" s="160"/>
      <c r="GZ10" s="160"/>
      <c r="HA10" s="160"/>
      <c r="HB10" s="160"/>
      <c r="HC10" s="160"/>
      <c r="HD10" s="160"/>
      <c r="HE10" s="160"/>
      <c r="HF10" s="160"/>
      <c r="HG10" s="160"/>
      <c r="HH10" s="160"/>
      <c r="HI10" s="160"/>
      <c r="HJ10" s="160"/>
      <c r="HK10" s="160"/>
      <c r="HL10" s="160"/>
      <c r="HM10" s="160"/>
      <c r="HN10" s="160"/>
      <c r="HO10" s="160"/>
      <c r="HP10" s="160"/>
      <c r="HQ10" s="160"/>
      <c r="HR10" s="160"/>
      <c r="HS10" s="160"/>
      <c r="HT10" s="160"/>
      <c r="HU10" s="160"/>
      <c r="HV10" s="160"/>
      <c r="HW10" s="160"/>
      <c r="HX10" s="160"/>
      <c r="HY10" s="160"/>
      <c r="HZ10" s="160"/>
      <c r="IA10" s="160"/>
      <c r="IB10" s="160"/>
      <c r="IC10" s="160"/>
      <c r="ID10" s="160"/>
      <c r="IE10" s="160"/>
      <c r="IF10" s="160"/>
      <c r="IG10" s="160"/>
      <c r="IH10" s="160"/>
      <c r="II10" s="160"/>
      <c r="IJ10" s="160"/>
      <c r="IK10" s="160"/>
      <c r="IL10" s="160"/>
      <c r="IM10" s="160"/>
      <c r="IN10" s="160"/>
      <c r="IO10" s="160"/>
      <c r="IP10" s="160"/>
      <c r="IQ10" s="160"/>
      <c r="IR10" s="160"/>
      <c r="IS10" s="160"/>
      <c r="IT10" s="160"/>
      <c r="IU10" s="161"/>
    </row>
    <row r="11" s="144" customFormat="1" ht="24.95" customHeight="1" spans="1:255">
      <c r="A11" s="169" t="s">
        <v>123</v>
      </c>
      <c r="B11" s="168">
        <v>3383.8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0"/>
      <c r="CF11" s="160"/>
      <c r="CG11" s="160"/>
      <c r="CH11" s="160"/>
      <c r="CI11" s="160"/>
      <c r="CJ11" s="160"/>
      <c r="CK11" s="160"/>
      <c r="CL11" s="160"/>
      <c r="CM11" s="160"/>
      <c r="CN11" s="160"/>
      <c r="CO11" s="160"/>
      <c r="CP11" s="160"/>
      <c r="CQ11" s="160"/>
      <c r="CR11" s="160"/>
      <c r="CS11" s="160"/>
      <c r="CT11" s="160"/>
      <c r="CU11" s="160"/>
      <c r="CV11" s="160"/>
      <c r="CW11" s="160"/>
      <c r="CX11" s="160"/>
      <c r="CY11" s="160"/>
      <c r="CZ11" s="160"/>
      <c r="DA11" s="160"/>
      <c r="DB11" s="160"/>
      <c r="DC11" s="160"/>
      <c r="DD11" s="160"/>
      <c r="DE11" s="160"/>
      <c r="DF11" s="160"/>
      <c r="DG11" s="160"/>
      <c r="DH11" s="160"/>
      <c r="DI11" s="160"/>
      <c r="DJ11" s="160"/>
      <c r="DK11" s="160"/>
      <c r="DL11" s="160"/>
      <c r="DM11" s="160"/>
      <c r="DN11" s="160"/>
      <c r="DO11" s="160"/>
      <c r="DP11" s="160"/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60"/>
      <c r="EC11" s="160"/>
      <c r="ED11" s="160"/>
      <c r="EE11" s="160"/>
      <c r="EF11" s="160"/>
      <c r="EG11" s="160"/>
      <c r="EH11" s="160"/>
      <c r="EI11" s="160"/>
      <c r="EJ11" s="160"/>
      <c r="EK11" s="160"/>
      <c r="EL11" s="160"/>
      <c r="EM11" s="160"/>
      <c r="EN11" s="160"/>
      <c r="EO11" s="160"/>
      <c r="EP11" s="160"/>
      <c r="EQ11" s="160"/>
      <c r="ER11" s="160"/>
      <c r="ES11" s="160"/>
      <c r="ET11" s="160"/>
      <c r="EU11" s="160"/>
      <c r="EV11" s="160"/>
      <c r="EW11" s="160"/>
      <c r="EX11" s="160"/>
      <c r="EY11" s="160"/>
      <c r="EZ11" s="160"/>
      <c r="FA11" s="160"/>
      <c r="FB11" s="160"/>
      <c r="FC11" s="160"/>
      <c r="FD11" s="160"/>
      <c r="FE11" s="160"/>
      <c r="FF11" s="160"/>
      <c r="FG11" s="160"/>
      <c r="FH11" s="160"/>
      <c r="FI11" s="160"/>
      <c r="FJ11" s="160"/>
      <c r="FK11" s="160"/>
      <c r="FL11" s="160"/>
      <c r="FM11" s="160"/>
      <c r="FN11" s="160"/>
      <c r="FO11" s="160"/>
      <c r="FP11" s="160"/>
      <c r="FQ11" s="160"/>
      <c r="FR11" s="160"/>
      <c r="FS11" s="160"/>
      <c r="FT11" s="160"/>
      <c r="FU11" s="160"/>
      <c r="FV11" s="160"/>
      <c r="FW11" s="160"/>
      <c r="FX11" s="160"/>
      <c r="FY11" s="160"/>
      <c r="FZ11" s="160"/>
      <c r="GA11" s="160"/>
      <c r="GB11" s="160"/>
      <c r="GC11" s="160"/>
      <c r="GD11" s="160"/>
      <c r="GE11" s="160"/>
      <c r="GF11" s="160"/>
      <c r="GG11" s="160"/>
      <c r="GH11" s="160"/>
      <c r="GI11" s="160"/>
      <c r="GJ11" s="160"/>
      <c r="GK11" s="160"/>
      <c r="GL11" s="160"/>
      <c r="GM11" s="160"/>
      <c r="GN11" s="160"/>
      <c r="GO11" s="160"/>
      <c r="GP11" s="160"/>
      <c r="GQ11" s="160"/>
      <c r="GR11" s="160"/>
      <c r="GS11" s="160"/>
      <c r="GT11" s="160"/>
      <c r="GU11" s="160"/>
      <c r="GV11" s="160"/>
      <c r="GW11" s="160"/>
      <c r="GX11" s="160"/>
      <c r="GY11" s="160"/>
      <c r="GZ11" s="160"/>
      <c r="HA11" s="160"/>
      <c r="HB11" s="160"/>
      <c r="HC11" s="160"/>
      <c r="HD11" s="160"/>
      <c r="HE11" s="160"/>
      <c r="HF11" s="160"/>
      <c r="HG11" s="160"/>
      <c r="HH11" s="160"/>
      <c r="HI11" s="160"/>
      <c r="HJ11" s="160"/>
      <c r="HK11" s="160"/>
      <c r="HL11" s="160"/>
      <c r="HM11" s="160"/>
      <c r="HN11" s="160"/>
      <c r="HO11" s="160"/>
      <c r="HP11" s="160"/>
      <c r="HQ11" s="160"/>
      <c r="HR11" s="160"/>
      <c r="HS11" s="160"/>
      <c r="HT11" s="160"/>
      <c r="HU11" s="160"/>
      <c r="HV11" s="160"/>
      <c r="HW11" s="160"/>
      <c r="HX11" s="160"/>
      <c r="HY11" s="160"/>
      <c r="HZ11" s="160"/>
      <c r="IA11" s="160"/>
      <c r="IB11" s="160"/>
      <c r="IC11" s="160"/>
      <c r="ID11" s="160"/>
      <c r="IE11" s="160"/>
      <c r="IF11" s="160"/>
      <c r="IG11" s="160"/>
      <c r="IH11" s="160"/>
      <c r="II11" s="160"/>
      <c r="IJ11" s="160"/>
      <c r="IK11" s="160"/>
      <c r="IL11" s="160"/>
      <c r="IM11" s="160"/>
      <c r="IN11" s="160"/>
      <c r="IO11" s="160"/>
      <c r="IP11" s="160"/>
      <c r="IQ11" s="160"/>
      <c r="IR11" s="160"/>
      <c r="IS11" s="160"/>
      <c r="IT11" s="160"/>
      <c r="IU11" s="161"/>
    </row>
    <row r="12" s="144" customFormat="1" ht="24.95" customHeight="1" spans="1:255">
      <c r="A12" s="169" t="s">
        <v>124</v>
      </c>
      <c r="B12" s="168">
        <v>133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  <c r="DP12" s="160"/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60"/>
      <c r="EC12" s="160"/>
      <c r="ED12" s="160"/>
      <c r="EE12" s="160"/>
      <c r="EF12" s="160"/>
      <c r="EG12" s="160"/>
      <c r="EH12" s="160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0"/>
      <c r="ET12" s="160"/>
      <c r="EU12" s="160"/>
      <c r="EV12" s="160"/>
      <c r="EW12" s="160"/>
      <c r="EX12" s="160"/>
      <c r="EY12" s="160"/>
      <c r="EZ12" s="160"/>
      <c r="FA12" s="160"/>
      <c r="FB12" s="160"/>
      <c r="FC12" s="160"/>
      <c r="FD12" s="160"/>
      <c r="FE12" s="160"/>
      <c r="FF12" s="160"/>
      <c r="FG12" s="160"/>
      <c r="FH12" s="160"/>
      <c r="FI12" s="160"/>
      <c r="FJ12" s="160"/>
      <c r="FK12" s="160"/>
      <c r="FL12" s="160"/>
      <c r="FM12" s="160"/>
      <c r="FN12" s="160"/>
      <c r="FO12" s="160"/>
      <c r="FP12" s="160"/>
      <c r="FQ12" s="160"/>
      <c r="FR12" s="160"/>
      <c r="FS12" s="160"/>
      <c r="FT12" s="160"/>
      <c r="FU12" s="160"/>
      <c r="FV12" s="160"/>
      <c r="FW12" s="160"/>
      <c r="FX12" s="160"/>
      <c r="FY12" s="160"/>
      <c r="FZ12" s="160"/>
      <c r="GA12" s="160"/>
      <c r="GB12" s="160"/>
      <c r="GC12" s="160"/>
      <c r="GD12" s="160"/>
      <c r="GE12" s="160"/>
      <c r="GF12" s="160"/>
      <c r="GG12" s="160"/>
      <c r="GH12" s="160"/>
      <c r="GI12" s="160"/>
      <c r="GJ12" s="160"/>
      <c r="GK12" s="160"/>
      <c r="GL12" s="160"/>
      <c r="GM12" s="160"/>
      <c r="GN12" s="160"/>
      <c r="GO12" s="160"/>
      <c r="GP12" s="160"/>
      <c r="GQ12" s="160"/>
      <c r="GR12" s="160"/>
      <c r="GS12" s="160"/>
      <c r="GT12" s="160"/>
      <c r="GU12" s="160"/>
      <c r="GV12" s="160"/>
      <c r="GW12" s="160"/>
      <c r="GX12" s="160"/>
      <c r="GY12" s="160"/>
      <c r="GZ12" s="160"/>
      <c r="HA12" s="160"/>
      <c r="HB12" s="160"/>
      <c r="HC12" s="160"/>
      <c r="HD12" s="160"/>
      <c r="HE12" s="160"/>
      <c r="HF12" s="160"/>
      <c r="HG12" s="160"/>
      <c r="HH12" s="160"/>
      <c r="HI12" s="160"/>
      <c r="HJ12" s="160"/>
      <c r="HK12" s="160"/>
      <c r="HL12" s="160"/>
      <c r="HM12" s="160"/>
      <c r="HN12" s="160"/>
      <c r="HO12" s="160"/>
      <c r="HP12" s="160"/>
      <c r="HQ12" s="160"/>
      <c r="HR12" s="160"/>
      <c r="HS12" s="160"/>
      <c r="HT12" s="160"/>
      <c r="HU12" s="160"/>
      <c r="HV12" s="160"/>
      <c r="HW12" s="160"/>
      <c r="HX12" s="160"/>
      <c r="HY12" s="160"/>
      <c r="HZ12" s="160"/>
      <c r="IA12" s="160"/>
      <c r="IB12" s="160"/>
      <c r="IC12" s="160"/>
      <c r="ID12" s="160"/>
      <c r="IE12" s="160"/>
      <c r="IF12" s="160"/>
      <c r="IG12" s="160"/>
      <c r="IH12" s="160"/>
      <c r="II12" s="160"/>
      <c r="IJ12" s="160"/>
      <c r="IK12" s="160"/>
      <c r="IL12" s="160"/>
      <c r="IM12" s="160"/>
      <c r="IN12" s="160"/>
      <c r="IO12" s="160"/>
      <c r="IP12" s="160"/>
      <c r="IQ12" s="160"/>
      <c r="IR12" s="160"/>
      <c r="IS12" s="160"/>
      <c r="IT12" s="160"/>
      <c r="IU12" s="161"/>
    </row>
    <row r="13" s="144" customFormat="1" ht="24.95" customHeight="1" spans="1:255">
      <c r="A13" s="169" t="s">
        <v>125</v>
      </c>
      <c r="B13" s="168">
        <v>4090.8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0"/>
      <c r="DA13" s="160"/>
      <c r="DB13" s="160"/>
      <c r="DC13" s="160"/>
      <c r="DD13" s="160"/>
      <c r="DE13" s="160"/>
      <c r="DF13" s="160"/>
      <c r="DG13" s="160"/>
      <c r="DH13" s="160"/>
      <c r="DI13" s="160"/>
      <c r="DJ13" s="160"/>
      <c r="DK13" s="160"/>
      <c r="DL13" s="160"/>
      <c r="DM13" s="160"/>
      <c r="DN13" s="160"/>
      <c r="DO13" s="160"/>
      <c r="DP13" s="160"/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60"/>
      <c r="EC13" s="160"/>
      <c r="ED13" s="160"/>
      <c r="EE13" s="160"/>
      <c r="EF13" s="160"/>
      <c r="EG13" s="160"/>
      <c r="EH13" s="160"/>
      <c r="EI13" s="160"/>
      <c r="EJ13" s="160"/>
      <c r="EK13" s="160"/>
      <c r="EL13" s="160"/>
      <c r="EM13" s="160"/>
      <c r="EN13" s="160"/>
      <c r="EO13" s="160"/>
      <c r="EP13" s="160"/>
      <c r="EQ13" s="160"/>
      <c r="ER13" s="160"/>
      <c r="ES13" s="160"/>
      <c r="ET13" s="160"/>
      <c r="EU13" s="160"/>
      <c r="EV13" s="160"/>
      <c r="EW13" s="160"/>
      <c r="EX13" s="160"/>
      <c r="EY13" s="160"/>
      <c r="EZ13" s="160"/>
      <c r="FA13" s="160"/>
      <c r="FB13" s="160"/>
      <c r="FC13" s="160"/>
      <c r="FD13" s="160"/>
      <c r="FE13" s="160"/>
      <c r="FF13" s="160"/>
      <c r="FG13" s="160"/>
      <c r="FH13" s="160"/>
      <c r="FI13" s="160"/>
      <c r="FJ13" s="160"/>
      <c r="FK13" s="160"/>
      <c r="FL13" s="160"/>
      <c r="FM13" s="160"/>
      <c r="FN13" s="160"/>
      <c r="FO13" s="160"/>
      <c r="FP13" s="160"/>
      <c r="FQ13" s="160"/>
      <c r="FR13" s="160"/>
      <c r="FS13" s="160"/>
      <c r="FT13" s="160"/>
      <c r="FU13" s="160"/>
      <c r="FV13" s="160"/>
      <c r="FW13" s="160"/>
      <c r="FX13" s="160"/>
      <c r="FY13" s="160"/>
      <c r="FZ13" s="160"/>
      <c r="GA13" s="160"/>
      <c r="GB13" s="160"/>
      <c r="GC13" s="160"/>
      <c r="GD13" s="160"/>
      <c r="GE13" s="160"/>
      <c r="GF13" s="160"/>
      <c r="GG13" s="160"/>
      <c r="GH13" s="160"/>
      <c r="GI13" s="160"/>
      <c r="GJ13" s="160"/>
      <c r="GK13" s="160"/>
      <c r="GL13" s="160"/>
      <c r="GM13" s="160"/>
      <c r="GN13" s="160"/>
      <c r="GO13" s="160"/>
      <c r="GP13" s="160"/>
      <c r="GQ13" s="160"/>
      <c r="GR13" s="160"/>
      <c r="GS13" s="160"/>
      <c r="GT13" s="160"/>
      <c r="GU13" s="160"/>
      <c r="GV13" s="160"/>
      <c r="GW13" s="160"/>
      <c r="GX13" s="160"/>
      <c r="GY13" s="160"/>
      <c r="GZ13" s="160"/>
      <c r="HA13" s="160"/>
      <c r="HB13" s="160"/>
      <c r="HC13" s="160"/>
      <c r="HD13" s="160"/>
      <c r="HE13" s="160"/>
      <c r="HF13" s="160"/>
      <c r="HG13" s="160"/>
      <c r="HH13" s="160"/>
      <c r="HI13" s="160"/>
      <c r="HJ13" s="160"/>
      <c r="HK13" s="160"/>
      <c r="HL13" s="160"/>
      <c r="HM13" s="160"/>
      <c r="HN13" s="160"/>
      <c r="HO13" s="160"/>
      <c r="HP13" s="160"/>
      <c r="HQ13" s="160"/>
      <c r="HR13" s="160"/>
      <c r="HS13" s="160"/>
      <c r="HT13" s="160"/>
      <c r="HU13" s="160"/>
      <c r="HV13" s="160"/>
      <c r="HW13" s="160"/>
      <c r="HX13" s="160"/>
      <c r="HY13" s="160"/>
      <c r="HZ13" s="160"/>
      <c r="IA13" s="160"/>
      <c r="IB13" s="160"/>
      <c r="IC13" s="160"/>
      <c r="ID13" s="160"/>
      <c r="IE13" s="160"/>
      <c r="IF13" s="160"/>
      <c r="IG13" s="160"/>
      <c r="IH13" s="160"/>
      <c r="II13" s="160"/>
      <c r="IJ13" s="160"/>
      <c r="IK13" s="160"/>
      <c r="IL13" s="160"/>
      <c r="IM13" s="160"/>
      <c r="IN13" s="160"/>
      <c r="IO13" s="160"/>
      <c r="IP13" s="160"/>
      <c r="IQ13" s="160"/>
      <c r="IR13" s="160"/>
      <c r="IS13" s="160"/>
      <c r="IT13" s="160"/>
      <c r="IU13" s="161"/>
    </row>
    <row r="14" s="144" customFormat="1" ht="24.95" customHeight="1" spans="1:255">
      <c r="A14" s="169" t="s">
        <v>126</v>
      </c>
      <c r="B14" s="168">
        <v>7045.5</v>
      </c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  <c r="DO14" s="160"/>
      <c r="DP14" s="160"/>
      <c r="DQ14" s="160"/>
      <c r="DR14" s="160"/>
      <c r="DS14" s="160"/>
      <c r="DT14" s="160"/>
      <c r="DU14" s="160"/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0"/>
      <c r="EU14" s="160"/>
      <c r="EV14" s="160"/>
      <c r="EW14" s="160"/>
      <c r="EX14" s="160"/>
      <c r="EY14" s="160"/>
      <c r="EZ14" s="160"/>
      <c r="FA14" s="160"/>
      <c r="FB14" s="160"/>
      <c r="FC14" s="160"/>
      <c r="FD14" s="160"/>
      <c r="FE14" s="160"/>
      <c r="FF14" s="160"/>
      <c r="FG14" s="160"/>
      <c r="FH14" s="160"/>
      <c r="FI14" s="160"/>
      <c r="FJ14" s="160"/>
      <c r="FK14" s="160"/>
      <c r="FL14" s="160"/>
      <c r="FM14" s="160"/>
      <c r="FN14" s="160"/>
      <c r="FO14" s="160"/>
      <c r="FP14" s="160"/>
      <c r="FQ14" s="160"/>
      <c r="FR14" s="160"/>
      <c r="FS14" s="160"/>
      <c r="FT14" s="160"/>
      <c r="FU14" s="160"/>
      <c r="FV14" s="160"/>
      <c r="FW14" s="160"/>
      <c r="FX14" s="160"/>
      <c r="FY14" s="160"/>
      <c r="FZ14" s="160"/>
      <c r="GA14" s="160"/>
      <c r="GB14" s="160"/>
      <c r="GC14" s="160"/>
      <c r="GD14" s="160"/>
      <c r="GE14" s="160"/>
      <c r="GF14" s="160"/>
      <c r="GG14" s="160"/>
      <c r="GH14" s="160"/>
      <c r="GI14" s="160"/>
      <c r="GJ14" s="160"/>
      <c r="GK14" s="160"/>
      <c r="GL14" s="160"/>
      <c r="GM14" s="160"/>
      <c r="GN14" s="160"/>
      <c r="GO14" s="160"/>
      <c r="GP14" s="160"/>
      <c r="GQ14" s="160"/>
      <c r="GR14" s="160"/>
      <c r="GS14" s="160"/>
      <c r="GT14" s="160"/>
      <c r="GU14" s="160"/>
      <c r="GV14" s="160"/>
      <c r="GW14" s="160"/>
      <c r="GX14" s="160"/>
      <c r="GY14" s="160"/>
      <c r="GZ14" s="160"/>
      <c r="HA14" s="160"/>
      <c r="HB14" s="160"/>
      <c r="HC14" s="160"/>
      <c r="HD14" s="160"/>
      <c r="HE14" s="160"/>
      <c r="HF14" s="160"/>
      <c r="HG14" s="160"/>
      <c r="HH14" s="160"/>
      <c r="HI14" s="160"/>
      <c r="HJ14" s="160"/>
      <c r="HK14" s="160"/>
      <c r="HL14" s="160"/>
      <c r="HM14" s="160"/>
      <c r="HN14" s="160"/>
      <c r="HO14" s="160"/>
      <c r="HP14" s="160"/>
      <c r="HQ14" s="160"/>
      <c r="HR14" s="160"/>
      <c r="HS14" s="160"/>
      <c r="HT14" s="160"/>
      <c r="HU14" s="160"/>
      <c r="HV14" s="160"/>
      <c r="HW14" s="160"/>
      <c r="HX14" s="160"/>
      <c r="HY14" s="160"/>
      <c r="HZ14" s="160"/>
      <c r="IA14" s="160"/>
      <c r="IB14" s="160"/>
      <c r="IC14" s="160"/>
      <c r="ID14" s="160"/>
      <c r="IE14" s="160"/>
      <c r="IF14" s="160"/>
      <c r="IG14" s="160"/>
      <c r="IH14" s="160"/>
      <c r="II14" s="160"/>
      <c r="IJ14" s="160"/>
      <c r="IK14" s="160"/>
      <c r="IL14" s="160"/>
      <c r="IM14" s="160"/>
      <c r="IN14" s="160"/>
      <c r="IO14" s="160"/>
      <c r="IP14" s="160"/>
      <c r="IQ14" s="160"/>
      <c r="IR14" s="160"/>
      <c r="IS14" s="160"/>
      <c r="IT14" s="160"/>
      <c r="IU14" s="161"/>
    </row>
    <row r="15" s="144" customFormat="1" ht="24.95" customHeight="1" spans="1:255">
      <c r="A15" s="169" t="s">
        <v>1224</v>
      </c>
      <c r="B15" s="168">
        <v>108.5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/>
      <c r="CU15" s="160"/>
      <c r="CV15" s="160"/>
      <c r="CW15" s="160"/>
      <c r="CX15" s="160"/>
      <c r="CY15" s="160"/>
      <c r="CZ15" s="160"/>
      <c r="DA15" s="160"/>
      <c r="DB15" s="160"/>
      <c r="DC15" s="160"/>
      <c r="DD15" s="160"/>
      <c r="DE15" s="160"/>
      <c r="DF15" s="160"/>
      <c r="DG15" s="160"/>
      <c r="DH15" s="160"/>
      <c r="DI15" s="160"/>
      <c r="DJ15" s="160"/>
      <c r="DK15" s="160"/>
      <c r="DL15" s="160"/>
      <c r="DM15" s="160"/>
      <c r="DN15" s="160"/>
      <c r="DO15" s="160"/>
      <c r="DP15" s="160"/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60"/>
      <c r="EC15" s="160"/>
      <c r="ED15" s="160"/>
      <c r="EE15" s="160"/>
      <c r="EF15" s="160"/>
      <c r="EG15" s="160"/>
      <c r="EH15" s="160"/>
      <c r="EI15" s="160"/>
      <c r="EJ15" s="160"/>
      <c r="EK15" s="160"/>
      <c r="EL15" s="160"/>
      <c r="EM15" s="160"/>
      <c r="EN15" s="160"/>
      <c r="EO15" s="160"/>
      <c r="EP15" s="160"/>
      <c r="EQ15" s="160"/>
      <c r="ER15" s="160"/>
      <c r="ES15" s="160"/>
      <c r="ET15" s="160"/>
      <c r="EU15" s="160"/>
      <c r="EV15" s="160"/>
      <c r="EW15" s="160"/>
      <c r="EX15" s="160"/>
      <c r="EY15" s="160"/>
      <c r="EZ15" s="160"/>
      <c r="FA15" s="160"/>
      <c r="FB15" s="160"/>
      <c r="FC15" s="160"/>
      <c r="FD15" s="160"/>
      <c r="FE15" s="160"/>
      <c r="FF15" s="160"/>
      <c r="FG15" s="160"/>
      <c r="FH15" s="160"/>
      <c r="FI15" s="160"/>
      <c r="FJ15" s="160"/>
      <c r="FK15" s="160"/>
      <c r="FL15" s="160"/>
      <c r="FM15" s="160"/>
      <c r="FN15" s="160"/>
      <c r="FO15" s="160"/>
      <c r="FP15" s="160"/>
      <c r="FQ15" s="160"/>
      <c r="FR15" s="160"/>
      <c r="FS15" s="160"/>
      <c r="FT15" s="160"/>
      <c r="FU15" s="160"/>
      <c r="FV15" s="160"/>
      <c r="FW15" s="160"/>
      <c r="FX15" s="160"/>
      <c r="FY15" s="160"/>
      <c r="FZ15" s="160"/>
      <c r="GA15" s="160"/>
      <c r="GB15" s="160"/>
      <c r="GC15" s="160"/>
      <c r="GD15" s="160"/>
      <c r="GE15" s="160"/>
      <c r="GF15" s="160"/>
      <c r="GG15" s="160"/>
      <c r="GH15" s="160"/>
      <c r="GI15" s="160"/>
      <c r="GJ15" s="160"/>
      <c r="GK15" s="160"/>
      <c r="GL15" s="160"/>
      <c r="GM15" s="160"/>
      <c r="GN15" s="160"/>
      <c r="GO15" s="160"/>
      <c r="GP15" s="160"/>
      <c r="GQ15" s="160"/>
      <c r="GR15" s="160"/>
      <c r="GS15" s="160"/>
      <c r="GT15" s="160"/>
      <c r="GU15" s="160"/>
      <c r="GV15" s="160"/>
      <c r="GW15" s="160"/>
      <c r="GX15" s="160"/>
      <c r="GY15" s="160"/>
      <c r="GZ15" s="160"/>
      <c r="HA15" s="160"/>
      <c r="HB15" s="160"/>
      <c r="HC15" s="160"/>
      <c r="HD15" s="160"/>
      <c r="HE15" s="160"/>
      <c r="HF15" s="160"/>
      <c r="HG15" s="160"/>
      <c r="HH15" s="160"/>
      <c r="HI15" s="160"/>
      <c r="HJ15" s="160"/>
      <c r="HK15" s="160"/>
      <c r="HL15" s="160"/>
      <c r="HM15" s="160"/>
      <c r="HN15" s="160"/>
      <c r="HO15" s="160"/>
      <c r="HP15" s="160"/>
      <c r="HQ15" s="160"/>
      <c r="HR15" s="160"/>
      <c r="HS15" s="160"/>
      <c r="HT15" s="160"/>
      <c r="HU15" s="160"/>
      <c r="HV15" s="160"/>
      <c r="HW15" s="160"/>
      <c r="HX15" s="160"/>
      <c r="HY15" s="160"/>
      <c r="HZ15" s="160"/>
      <c r="IA15" s="160"/>
      <c r="IB15" s="160"/>
      <c r="IC15" s="160"/>
      <c r="ID15" s="160"/>
      <c r="IE15" s="160"/>
      <c r="IF15" s="160"/>
      <c r="IG15" s="160"/>
      <c r="IH15" s="160"/>
      <c r="II15" s="160"/>
      <c r="IJ15" s="160"/>
      <c r="IK15" s="160"/>
      <c r="IL15" s="160"/>
      <c r="IM15" s="160"/>
      <c r="IN15" s="160"/>
      <c r="IO15" s="160"/>
      <c r="IP15" s="160"/>
      <c r="IQ15" s="160"/>
      <c r="IR15" s="160"/>
      <c r="IS15" s="160"/>
      <c r="IT15" s="160"/>
      <c r="IU15" s="161"/>
    </row>
    <row r="16" s="144" customFormat="1" ht="24.95" customHeight="1" spans="1:255">
      <c r="A16" s="169" t="s">
        <v>1225</v>
      </c>
      <c r="B16" s="168">
        <v>1451.1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0"/>
      <c r="DA16" s="160"/>
      <c r="DB16" s="160"/>
      <c r="DC16" s="160"/>
      <c r="DD16" s="160"/>
      <c r="DE16" s="160"/>
      <c r="DF16" s="160"/>
      <c r="DG16" s="160"/>
      <c r="DH16" s="160"/>
      <c r="DI16" s="160"/>
      <c r="DJ16" s="160"/>
      <c r="DK16" s="160"/>
      <c r="DL16" s="160"/>
      <c r="DM16" s="160"/>
      <c r="DN16" s="160"/>
      <c r="DO16" s="160"/>
      <c r="DP16" s="160"/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60"/>
      <c r="EC16" s="160"/>
      <c r="ED16" s="160"/>
      <c r="EE16" s="160"/>
      <c r="EF16" s="160"/>
      <c r="EG16" s="160"/>
      <c r="EH16" s="160"/>
      <c r="EI16" s="160"/>
      <c r="EJ16" s="160"/>
      <c r="EK16" s="160"/>
      <c r="EL16" s="160"/>
      <c r="EM16" s="160"/>
      <c r="EN16" s="160"/>
      <c r="EO16" s="160"/>
      <c r="EP16" s="160"/>
      <c r="EQ16" s="160"/>
      <c r="ER16" s="160"/>
      <c r="ES16" s="160"/>
      <c r="ET16" s="160"/>
      <c r="EU16" s="160"/>
      <c r="EV16" s="160"/>
      <c r="EW16" s="160"/>
      <c r="EX16" s="160"/>
      <c r="EY16" s="160"/>
      <c r="EZ16" s="160"/>
      <c r="FA16" s="160"/>
      <c r="FB16" s="160"/>
      <c r="FC16" s="160"/>
      <c r="FD16" s="160"/>
      <c r="FE16" s="160"/>
      <c r="FF16" s="160"/>
      <c r="FG16" s="160"/>
      <c r="FH16" s="160"/>
      <c r="FI16" s="160"/>
      <c r="FJ16" s="160"/>
      <c r="FK16" s="160"/>
      <c r="FL16" s="160"/>
      <c r="FM16" s="160"/>
      <c r="FN16" s="160"/>
      <c r="FO16" s="160"/>
      <c r="FP16" s="160"/>
      <c r="FQ16" s="160"/>
      <c r="FR16" s="160"/>
      <c r="FS16" s="160"/>
      <c r="FT16" s="160"/>
      <c r="FU16" s="160"/>
      <c r="FV16" s="160"/>
      <c r="FW16" s="160"/>
      <c r="FX16" s="160"/>
      <c r="FY16" s="160"/>
      <c r="FZ16" s="160"/>
      <c r="GA16" s="160"/>
      <c r="GB16" s="160"/>
      <c r="GC16" s="160"/>
      <c r="GD16" s="160"/>
      <c r="GE16" s="160"/>
      <c r="GF16" s="160"/>
      <c r="GG16" s="160"/>
      <c r="GH16" s="160"/>
      <c r="GI16" s="160"/>
      <c r="GJ16" s="160"/>
      <c r="GK16" s="160"/>
      <c r="GL16" s="160"/>
      <c r="GM16" s="160"/>
      <c r="GN16" s="160"/>
      <c r="GO16" s="160"/>
      <c r="GP16" s="160"/>
      <c r="GQ16" s="160"/>
      <c r="GR16" s="160"/>
      <c r="GS16" s="160"/>
      <c r="GT16" s="160"/>
      <c r="GU16" s="160"/>
      <c r="GV16" s="160"/>
      <c r="GW16" s="160"/>
      <c r="GX16" s="160"/>
      <c r="GY16" s="160"/>
      <c r="GZ16" s="160"/>
      <c r="HA16" s="160"/>
      <c r="HB16" s="160"/>
      <c r="HC16" s="160"/>
      <c r="HD16" s="160"/>
      <c r="HE16" s="160"/>
      <c r="HF16" s="160"/>
      <c r="HG16" s="160"/>
      <c r="HH16" s="160"/>
      <c r="HI16" s="160"/>
      <c r="HJ16" s="160"/>
      <c r="HK16" s="160"/>
      <c r="HL16" s="160"/>
      <c r="HM16" s="160"/>
      <c r="HN16" s="160"/>
      <c r="HO16" s="160"/>
      <c r="HP16" s="160"/>
      <c r="HQ16" s="160"/>
      <c r="HR16" s="160"/>
      <c r="HS16" s="160"/>
      <c r="HT16" s="160"/>
      <c r="HU16" s="160"/>
      <c r="HV16" s="160"/>
      <c r="HW16" s="160"/>
      <c r="HX16" s="160"/>
      <c r="HY16" s="160"/>
      <c r="HZ16" s="160"/>
      <c r="IA16" s="160"/>
      <c r="IB16" s="160"/>
      <c r="IC16" s="160"/>
      <c r="ID16" s="160"/>
      <c r="IE16" s="160"/>
      <c r="IF16" s="160"/>
      <c r="IG16" s="160"/>
      <c r="IH16" s="160"/>
      <c r="II16" s="160"/>
      <c r="IJ16" s="160"/>
      <c r="IK16" s="160"/>
      <c r="IL16" s="160"/>
      <c r="IM16" s="160"/>
      <c r="IN16" s="160"/>
      <c r="IO16" s="160"/>
      <c r="IP16" s="160"/>
      <c r="IQ16" s="160"/>
      <c r="IR16" s="160"/>
      <c r="IS16" s="160"/>
      <c r="IT16" s="160"/>
      <c r="IU16" s="161"/>
    </row>
    <row r="17" s="144" customFormat="1" ht="24.95" customHeight="1" spans="1:255">
      <c r="A17" s="169" t="s">
        <v>1226</v>
      </c>
      <c r="B17" s="168">
        <v>39.9</v>
      </c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60"/>
      <c r="EC17" s="160"/>
      <c r="ED17" s="160"/>
      <c r="EE17" s="160"/>
      <c r="EF17" s="160"/>
      <c r="EG17" s="160"/>
      <c r="EH17" s="160"/>
      <c r="EI17" s="160"/>
      <c r="EJ17" s="160"/>
      <c r="EK17" s="160"/>
      <c r="EL17" s="160"/>
      <c r="EM17" s="160"/>
      <c r="EN17" s="160"/>
      <c r="EO17" s="160"/>
      <c r="EP17" s="160"/>
      <c r="EQ17" s="160"/>
      <c r="ER17" s="160"/>
      <c r="ES17" s="160"/>
      <c r="ET17" s="160"/>
      <c r="EU17" s="160"/>
      <c r="EV17" s="160"/>
      <c r="EW17" s="160"/>
      <c r="EX17" s="160"/>
      <c r="EY17" s="160"/>
      <c r="EZ17" s="160"/>
      <c r="FA17" s="160"/>
      <c r="FB17" s="160"/>
      <c r="FC17" s="160"/>
      <c r="FD17" s="160"/>
      <c r="FE17" s="160"/>
      <c r="FF17" s="160"/>
      <c r="FG17" s="160"/>
      <c r="FH17" s="160"/>
      <c r="FI17" s="160"/>
      <c r="FJ17" s="160"/>
      <c r="FK17" s="160"/>
      <c r="FL17" s="160"/>
      <c r="FM17" s="160"/>
      <c r="FN17" s="160"/>
      <c r="FO17" s="160"/>
      <c r="FP17" s="160"/>
      <c r="FQ17" s="160"/>
      <c r="FR17" s="160"/>
      <c r="FS17" s="160"/>
      <c r="FT17" s="160"/>
      <c r="FU17" s="160"/>
      <c r="FV17" s="160"/>
      <c r="FW17" s="160"/>
      <c r="FX17" s="160"/>
      <c r="FY17" s="160"/>
      <c r="FZ17" s="160"/>
      <c r="GA17" s="160"/>
      <c r="GB17" s="160"/>
      <c r="GC17" s="160"/>
      <c r="GD17" s="160"/>
      <c r="GE17" s="160"/>
      <c r="GF17" s="160"/>
      <c r="GG17" s="160"/>
      <c r="GH17" s="160"/>
      <c r="GI17" s="160"/>
      <c r="GJ17" s="160"/>
      <c r="GK17" s="160"/>
      <c r="GL17" s="160"/>
      <c r="GM17" s="160"/>
      <c r="GN17" s="160"/>
      <c r="GO17" s="160"/>
      <c r="GP17" s="160"/>
      <c r="GQ17" s="160"/>
      <c r="GR17" s="160"/>
      <c r="GS17" s="160"/>
      <c r="GT17" s="160"/>
      <c r="GU17" s="160"/>
      <c r="GV17" s="160"/>
      <c r="GW17" s="160"/>
      <c r="GX17" s="160"/>
      <c r="GY17" s="160"/>
      <c r="GZ17" s="160"/>
      <c r="HA17" s="160"/>
      <c r="HB17" s="160"/>
      <c r="HC17" s="160"/>
      <c r="HD17" s="160"/>
      <c r="HE17" s="160"/>
      <c r="HF17" s="160"/>
      <c r="HG17" s="160"/>
      <c r="HH17" s="160"/>
      <c r="HI17" s="160"/>
      <c r="HJ17" s="160"/>
      <c r="HK17" s="160"/>
      <c r="HL17" s="160"/>
      <c r="HM17" s="160"/>
      <c r="HN17" s="160"/>
      <c r="HO17" s="160"/>
      <c r="HP17" s="160"/>
      <c r="HQ17" s="160"/>
      <c r="HR17" s="160"/>
      <c r="HS17" s="160"/>
      <c r="HT17" s="160"/>
      <c r="HU17" s="160"/>
      <c r="HV17" s="160"/>
      <c r="HW17" s="160"/>
      <c r="HX17" s="160"/>
      <c r="HY17" s="160"/>
      <c r="HZ17" s="160"/>
      <c r="IA17" s="160"/>
      <c r="IB17" s="160"/>
      <c r="IC17" s="160"/>
      <c r="ID17" s="160"/>
      <c r="IE17" s="160"/>
      <c r="IF17" s="160"/>
      <c r="IG17" s="160"/>
      <c r="IH17" s="160"/>
      <c r="II17" s="160"/>
      <c r="IJ17" s="160"/>
      <c r="IK17" s="160"/>
      <c r="IL17" s="160"/>
      <c r="IM17" s="160"/>
      <c r="IN17" s="160"/>
      <c r="IO17" s="160"/>
      <c r="IP17" s="160"/>
      <c r="IQ17" s="160"/>
      <c r="IR17" s="160"/>
      <c r="IS17" s="160"/>
      <c r="IT17" s="160"/>
      <c r="IU17" s="161"/>
    </row>
    <row r="18" s="144" customFormat="1" ht="24.95" customHeight="1" spans="1:255">
      <c r="A18" s="169" t="s">
        <v>129</v>
      </c>
      <c r="B18" s="168">
        <v>16.8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  <c r="DP18" s="160"/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60"/>
      <c r="EC18" s="160"/>
      <c r="ED18" s="160"/>
      <c r="EE18" s="160"/>
      <c r="EF18" s="160"/>
      <c r="EG18" s="160"/>
      <c r="EH18" s="160"/>
      <c r="EI18" s="160"/>
      <c r="EJ18" s="160"/>
      <c r="EK18" s="160"/>
      <c r="EL18" s="160"/>
      <c r="EM18" s="160"/>
      <c r="EN18" s="160"/>
      <c r="EO18" s="160"/>
      <c r="EP18" s="160"/>
      <c r="EQ18" s="160"/>
      <c r="ER18" s="160"/>
      <c r="ES18" s="160"/>
      <c r="ET18" s="160"/>
      <c r="EU18" s="160"/>
      <c r="EV18" s="160"/>
      <c r="EW18" s="160"/>
      <c r="EX18" s="160"/>
      <c r="EY18" s="160"/>
      <c r="EZ18" s="160"/>
      <c r="FA18" s="160"/>
      <c r="FB18" s="160"/>
      <c r="FC18" s="160"/>
      <c r="FD18" s="160"/>
      <c r="FE18" s="160"/>
      <c r="FF18" s="160"/>
      <c r="FG18" s="160"/>
      <c r="FH18" s="160"/>
      <c r="FI18" s="160"/>
      <c r="FJ18" s="160"/>
      <c r="FK18" s="160"/>
      <c r="FL18" s="160"/>
      <c r="FM18" s="160"/>
      <c r="FN18" s="160"/>
      <c r="FO18" s="160"/>
      <c r="FP18" s="160"/>
      <c r="FQ18" s="160"/>
      <c r="FR18" s="160"/>
      <c r="FS18" s="160"/>
      <c r="FT18" s="160"/>
      <c r="FU18" s="160"/>
      <c r="FV18" s="160"/>
      <c r="FW18" s="160"/>
      <c r="FX18" s="160"/>
      <c r="FY18" s="160"/>
      <c r="FZ18" s="160"/>
      <c r="GA18" s="160"/>
      <c r="GB18" s="160"/>
      <c r="GC18" s="160"/>
      <c r="GD18" s="160"/>
      <c r="GE18" s="160"/>
      <c r="GF18" s="160"/>
      <c r="GG18" s="160"/>
      <c r="GH18" s="160"/>
      <c r="GI18" s="160"/>
      <c r="GJ18" s="160"/>
      <c r="GK18" s="160"/>
      <c r="GL18" s="160"/>
      <c r="GM18" s="160"/>
      <c r="GN18" s="160"/>
      <c r="GO18" s="160"/>
      <c r="GP18" s="160"/>
      <c r="GQ18" s="160"/>
      <c r="GR18" s="160"/>
      <c r="GS18" s="160"/>
      <c r="GT18" s="160"/>
      <c r="GU18" s="160"/>
      <c r="GV18" s="160"/>
      <c r="GW18" s="160"/>
      <c r="GX18" s="160"/>
      <c r="GY18" s="160"/>
      <c r="GZ18" s="160"/>
      <c r="HA18" s="160"/>
      <c r="HB18" s="160"/>
      <c r="HC18" s="160"/>
      <c r="HD18" s="160"/>
      <c r="HE18" s="160"/>
      <c r="HF18" s="160"/>
      <c r="HG18" s="160"/>
      <c r="HH18" s="160"/>
      <c r="HI18" s="160"/>
      <c r="HJ18" s="160"/>
      <c r="HK18" s="160"/>
      <c r="HL18" s="160"/>
      <c r="HM18" s="160"/>
      <c r="HN18" s="160"/>
      <c r="HO18" s="160"/>
      <c r="HP18" s="160"/>
      <c r="HQ18" s="160"/>
      <c r="HR18" s="160"/>
      <c r="HS18" s="160"/>
      <c r="HT18" s="160"/>
      <c r="HU18" s="160"/>
      <c r="HV18" s="160"/>
      <c r="HW18" s="160"/>
      <c r="HX18" s="160"/>
      <c r="HY18" s="160"/>
      <c r="HZ18" s="160"/>
      <c r="IA18" s="160"/>
      <c r="IB18" s="160"/>
      <c r="IC18" s="160"/>
      <c r="ID18" s="160"/>
      <c r="IE18" s="160"/>
      <c r="IF18" s="160"/>
      <c r="IG18" s="160"/>
      <c r="IH18" s="160"/>
      <c r="II18" s="160"/>
      <c r="IJ18" s="160"/>
      <c r="IK18" s="160"/>
      <c r="IL18" s="160"/>
      <c r="IM18" s="160"/>
      <c r="IN18" s="160"/>
      <c r="IO18" s="160"/>
      <c r="IP18" s="160"/>
      <c r="IQ18" s="160"/>
      <c r="IR18" s="160"/>
      <c r="IS18" s="160"/>
      <c r="IT18" s="160"/>
      <c r="IU18" s="161"/>
    </row>
    <row r="19" s="144" customFormat="1" ht="24.95" customHeight="1" spans="1:255">
      <c r="A19" s="169" t="s">
        <v>130</v>
      </c>
      <c r="B19" s="168">
        <v>10673.6</v>
      </c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  <c r="DT19" s="160"/>
      <c r="DU19" s="160"/>
      <c r="DV19" s="160"/>
      <c r="DW19" s="160"/>
      <c r="DX19" s="160"/>
      <c r="DY19" s="160"/>
      <c r="DZ19" s="160"/>
      <c r="EA19" s="160"/>
      <c r="EB19" s="160"/>
      <c r="EC19" s="160"/>
      <c r="ED19" s="160"/>
      <c r="EE19" s="160"/>
      <c r="EF19" s="160"/>
      <c r="EG19" s="160"/>
      <c r="EH19" s="160"/>
      <c r="EI19" s="160"/>
      <c r="EJ19" s="160"/>
      <c r="EK19" s="160"/>
      <c r="EL19" s="160"/>
      <c r="EM19" s="160"/>
      <c r="EN19" s="160"/>
      <c r="EO19" s="160"/>
      <c r="EP19" s="160"/>
      <c r="EQ19" s="160"/>
      <c r="ER19" s="160"/>
      <c r="ES19" s="160"/>
      <c r="ET19" s="160"/>
      <c r="EU19" s="160"/>
      <c r="EV19" s="160"/>
      <c r="EW19" s="160"/>
      <c r="EX19" s="160"/>
      <c r="EY19" s="160"/>
      <c r="EZ19" s="160"/>
      <c r="FA19" s="160"/>
      <c r="FB19" s="160"/>
      <c r="FC19" s="160"/>
      <c r="FD19" s="160"/>
      <c r="FE19" s="160"/>
      <c r="FF19" s="160"/>
      <c r="FG19" s="160"/>
      <c r="FH19" s="160"/>
      <c r="FI19" s="160"/>
      <c r="FJ19" s="160"/>
      <c r="FK19" s="160"/>
      <c r="FL19" s="160"/>
      <c r="FM19" s="160"/>
      <c r="FN19" s="160"/>
      <c r="FO19" s="160"/>
      <c r="FP19" s="160"/>
      <c r="FQ19" s="160"/>
      <c r="FR19" s="160"/>
      <c r="FS19" s="160"/>
      <c r="FT19" s="160"/>
      <c r="FU19" s="160"/>
      <c r="FV19" s="160"/>
      <c r="FW19" s="160"/>
      <c r="FX19" s="160"/>
      <c r="FY19" s="160"/>
      <c r="FZ19" s="160"/>
      <c r="GA19" s="160"/>
      <c r="GB19" s="160"/>
      <c r="GC19" s="160"/>
      <c r="GD19" s="160"/>
      <c r="GE19" s="160"/>
      <c r="GF19" s="160"/>
      <c r="GG19" s="160"/>
      <c r="GH19" s="160"/>
      <c r="GI19" s="160"/>
      <c r="GJ19" s="160"/>
      <c r="GK19" s="160"/>
      <c r="GL19" s="160"/>
      <c r="GM19" s="160"/>
      <c r="GN19" s="160"/>
      <c r="GO19" s="160"/>
      <c r="GP19" s="160"/>
      <c r="GQ19" s="160"/>
      <c r="GR19" s="160"/>
      <c r="GS19" s="160"/>
      <c r="GT19" s="160"/>
      <c r="GU19" s="160"/>
      <c r="GV19" s="160"/>
      <c r="GW19" s="160"/>
      <c r="GX19" s="160"/>
      <c r="GY19" s="160"/>
      <c r="GZ19" s="160"/>
      <c r="HA19" s="160"/>
      <c r="HB19" s="160"/>
      <c r="HC19" s="160"/>
      <c r="HD19" s="160"/>
      <c r="HE19" s="160"/>
      <c r="HF19" s="160"/>
      <c r="HG19" s="160"/>
      <c r="HH19" s="160"/>
      <c r="HI19" s="160"/>
      <c r="HJ19" s="160"/>
      <c r="HK19" s="160"/>
      <c r="HL19" s="160"/>
      <c r="HM19" s="160"/>
      <c r="HN19" s="160"/>
      <c r="HO19" s="160"/>
      <c r="HP19" s="160"/>
      <c r="HQ19" s="160"/>
      <c r="HR19" s="160"/>
      <c r="HS19" s="160"/>
      <c r="HT19" s="160"/>
      <c r="HU19" s="160"/>
      <c r="HV19" s="160"/>
      <c r="HW19" s="160"/>
      <c r="HX19" s="160"/>
      <c r="HY19" s="160"/>
      <c r="HZ19" s="160"/>
      <c r="IA19" s="160"/>
      <c r="IB19" s="160"/>
      <c r="IC19" s="160"/>
      <c r="ID19" s="160"/>
      <c r="IE19" s="160"/>
      <c r="IF19" s="160"/>
      <c r="IG19" s="160"/>
      <c r="IH19" s="160"/>
      <c r="II19" s="160"/>
      <c r="IJ19" s="160"/>
      <c r="IK19" s="160"/>
      <c r="IL19" s="160"/>
      <c r="IM19" s="160"/>
      <c r="IN19" s="160"/>
      <c r="IO19" s="160"/>
      <c r="IP19" s="160"/>
      <c r="IQ19" s="160"/>
      <c r="IR19" s="160"/>
      <c r="IS19" s="160"/>
      <c r="IT19" s="160"/>
      <c r="IU19" s="161"/>
    </row>
    <row r="20" s="144" customFormat="1" ht="24.95" customHeight="1" spans="1:255">
      <c r="A20" s="169" t="s">
        <v>131</v>
      </c>
      <c r="B20" s="168">
        <v>3140.2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  <c r="DP20" s="160"/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60"/>
      <c r="EC20" s="160"/>
      <c r="ED20" s="160"/>
      <c r="EE20" s="160"/>
      <c r="EF20" s="160"/>
      <c r="EG20" s="160"/>
      <c r="EH20" s="160"/>
      <c r="EI20" s="160"/>
      <c r="EJ20" s="160"/>
      <c r="EK20" s="160"/>
      <c r="EL20" s="160"/>
      <c r="EM20" s="160"/>
      <c r="EN20" s="160"/>
      <c r="EO20" s="160"/>
      <c r="EP20" s="160"/>
      <c r="EQ20" s="160"/>
      <c r="ER20" s="160"/>
      <c r="ES20" s="160"/>
      <c r="ET20" s="160"/>
      <c r="EU20" s="160"/>
      <c r="EV20" s="160"/>
      <c r="EW20" s="160"/>
      <c r="EX20" s="160"/>
      <c r="EY20" s="160"/>
      <c r="EZ20" s="160"/>
      <c r="FA20" s="160"/>
      <c r="FB20" s="160"/>
      <c r="FC20" s="160"/>
      <c r="FD20" s="160"/>
      <c r="FE20" s="160"/>
      <c r="FF20" s="160"/>
      <c r="FG20" s="160"/>
      <c r="FH20" s="160"/>
      <c r="FI20" s="160"/>
      <c r="FJ20" s="160"/>
      <c r="FK20" s="160"/>
      <c r="FL20" s="160"/>
      <c r="FM20" s="160"/>
      <c r="FN20" s="160"/>
      <c r="FO20" s="160"/>
      <c r="FP20" s="160"/>
      <c r="FQ20" s="160"/>
      <c r="FR20" s="160"/>
      <c r="FS20" s="160"/>
      <c r="FT20" s="160"/>
      <c r="FU20" s="160"/>
      <c r="FV20" s="160"/>
      <c r="FW20" s="160"/>
      <c r="FX20" s="160"/>
      <c r="FY20" s="160"/>
      <c r="FZ20" s="160"/>
      <c r="GA20" s="160"/>
      <c r="GB20" s="160"/>
      <c r="GC20" s="160"/>
      <c r="GD20" s="160"/>
      <c r="GE20" s="160"/>
      <c r="GF20" s="160"/>
      <c r="GG20" s="160"/>
      <c r="GH20" s="160"/>
      <c r="GI20" s="160"/>
      <c r="GJ20" s="160"/>
      <c r="GK20" s="160"/>
      <c r="GL20" s="160"/>
      <c r="GM20" s="160"/>
      <c r="GN20" s="160"/>
      <c r="GO20" s="160"/>
      <c r="GP20" s="160"/>
      <c r="GQ20" s="160"/>
      <c r="GR20" s="160"/>
      <c r="GS20" s="160"/>
      <c r="GT20" s="160"/>
      <c r="GU20" s="160"/>
      <c r="GV20" s="160"/>
      <c r="GW20" s="160"/>
      <c r="GX20" s="160"/>
      <c r="GY20" s="160"/>
      <c r="GZ20" s="160"/>
      <c r="HA20" s="160"/>
      <c r="HB20" s="160"/>
      <c r="HC20" s="160"/>
      <c r="HD20" s="160"/>
      <c r="HE20" s="160"/>
      <c r="HF20" s="160"/>
      <c r="HG20" s="160"/>
      <c r="HH20" s="160"/>
      <c r="HI20" s="160"/>
      <c r="HJ20" s="160"/>
      <c r="HK20" s="160"/>
      <c r="HL20" s="160"/>
      <c r="HM20" s="160"/>
      <c r="HN20" s="160"/>
      <c r="HO20" s="160"/>
      <c r="HP20" s="160"/>
      <c r="HQ20" s="160"/>
      <c r="HR20" s="160"/>
      <c r="HS20" s="160"/>
      <c r="HT20" s="160"/>
      <c r="HU20" s="160"/>
      <c r="HV20" s="160"/>
      <c r="HW20" s="160"/>
      <c r="HX20" s="160"/>
      <c r="HY20" s="160"/>
      <c r="HZ20" s="160"/>
      <c r="IA20" s="160"/>
      <c r="IB20" s="160"/>
      <c r="IC20" s="160"/>
      <c r="ID20" s="160"/>
      <c r="IE20" s="160"/>
      <c r="IF20" s="160"/>
      <c r="IG20" s="160"/>
      <c r="IH20" s="160"/>
      <c r="II20" s="160"/>
      <c r="IJ20" s="160"/>
      <c r="IK20" s="160"/>
      <c r="IL20" s="160"/>
      <c r="IM20" s="160"/>
      <c r="IN20" s="160"/>
      <c r="IO20" s="160"/>
      <c r="IP20" s="160"/>
      <c r="IQ20" s="160"/>
      <c r="IR20" s="160"/>
      <c r="IS20" s="160"/>
      <c r="IT20" s="160"/>
      <c r="IU20" s="161"/>
    </row>
    <row r="21" s="144" customFormat="1" ht="24.95" customHeight="1" spans="1:255">
      <c r="A21" s="169" t="s">
        <v>132</v>
      </c>
      <c r="B21" s="168">
        <v>12.6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0"/>
      <c r="EH21" s="160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0"/>
      <c r="EU21" s="160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0"/>
      <c r="FG21" s="160"/>
      <c r="FH21" s="160"/>
      <c r="FI21" s="160"/>
      <c r="FJ21" s="160"/>
      <c r="FK21" s="160"/>
      <c r="FL21" s="160"/>
      <c r="FM21" s="160"/>
      <c r="FN21" s="160"/>
      <c r="FO21" s="160"/>
      <c r="FP21" s="160"/>
      <c r="FQ21" s="160"/>
      <c r="FR21" s="160"/>
      <c r="FS21" s="160"/>
      <c r="FT21" s="160"/>
      <c r="FU21" s="160"/>
      <c r="FV21" s="160"/>
      <c r="FW21" s="160"/>
      <c r="FX21" s="160"/>
      <c r="FY21" s="160"/>
      <c r="FZ21" s="160"/>
      <c r="GA21" s="160"/>
      <c r="GB21" s="160"/>
      <c r="GC21" s="160"/>
      <c r="GD21" s="160"/>
      <c r="GE21" s="160"/>
      <c r="GF21" s="160"/>
      <c r="GG21" s="160"/>
      <c r="GH21" s="160"/>
      <c r="GI21" s="160"/>
      <c r="GJ21" s="160"/>
      <c r="GK21" s="160"/>
      <c r="GL21" s="160"/>
      <c r="GM21" s="160"/>
      <c r="GN21" s="160"/>
      <c r="GO21" s="160"/>
      <c r="GP21" s="160"/>
      <c r="GQ21" s="160"/>
      <c r="GR21" s="160"/>
      <c r="GS21" s="160"/>
      <c r="GT21" s="160"/>
      <c r="GU21" s="160"/>
      <c r="GV21" s="160"/>
      <c r="GW21" s="160"/>
      <c r="GX21" s="160"/>
      <c r="GY21" s="160"/>
      <c r="GZ21" s="160"/>
      <c r="HA21" s="160"/>
      <c r="HB21" s="160"/>
      <c r="HC21" s="160"/>
      <c r="HD21" s="160"/>
      <c r="HE21" s="160"/>
      <c r="HF21" s="160"/>
      <c r="HG21" s="160"/>
      <c r="HH21" s="160"/>
      <c r="HI21" s="160"/>
      <c r="HJ21" s="160"/>
      <c r="HK21" s="160"/>
      <c r="HL21" s="160"/>
      <c r="HM21" s="160"/>
      <c r="HN21" s="160"/>
      <c r="HO21" s="160"/>
      <c r="HP21" s="160"/>
      <c r="HQ21" s="160"/>
      <c r="HR21" s="160"/>
      <c r="HS21" s="160"/>
      <c r="HT21" s="160"/>
      <c r="HU21" s="160"/>
      <c r="HV21" s="160"/>
      <c r="HW21" s="160"/>
      <c r="HX21" s="160"/>
      <c r="HY21" s="160"/>
      <c r="HZ21" s="160"/>
      <c r="IA21" s="160"/>
      <c r="IB21" s="160"/>
      <c r="IC21" s="160"/>
      <c r="ID21" s="160"/>
      <c r="IE21" s="160"/>
      <c r="IF21" s="160"/>
      <c r="IG21" s="160"/>
      <c r="IH21" s="160"/>
      <c r="II21" s="160"/>
      <c r="IJ21" s="160"/>
      <c r="IK21" s="160"/>
      <c r="IL21" s="160"/>
      <c r="IM21" s="160"/>
      <c r="IN21" s="160"/>
      <c r="IO21" s="160"/>
      <c r="IP21" s="160"/>
      <c r="IQ21" s="160"/>
      <c r="IR21" s="160"/>
      <c r="IS21" s="160"/>
      <c r="IT21" s="160"/>
      <c r="IU21" s="161"/>
    </row>
    <row r="22" s="144" customFormat="1" ht="24.95" customHeight="1" spans="1:255">
      <c r="A22" s="169" t="s">
        <v>133</v>
      </c>
      <c r="B22" s="168">
        <v>1495.2</v>
      </c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0"/>
      <c r="EU22" s="160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0"/>
      <c r="FL22" s="160"/>
      <c r="FM22" s="160"/>
      <c r="FN22" s="160"/>
      <c r="FO22" s="160"/>
      <c r="FP22" s="160"/>
      <c r="FQ22" s="160"/>
      <c r="FR22" s="160"/>
      <c r="FS22" s="160"/>
      <c r="FT22" s="160"/>
      <c r="FU22" s="160"/>
      <c r="FV22" s="160"/>
      <c r="FW22" s="160"/>
      <c r="FX22" s="160"/>
      <c r="FY22" s="160"/>
      <c r="FZ22" s="160"/>
      <c r="GA22" s="160"/>
      <c r="GB22" s="160"/>
      <c r="GC22" s="160"/>
      <c r="GD22" s="160"/>
      <c r="GE22" s="160"/>
      <c r="GF22" s="160"/>
      <c r="GG22" s="160"/>
      <c r="GH22" s="160"/>
      <c r="GI22" s="160"/>
      <c r="GJ22" s="160"/>
      <c r="GK22" s="160"/>
      <c r="GL22" s="160"/>
      <c r="GM22" s="160"/>
      <c r="GN22" s="160"/>
      <c r="GO22" s="160"/>
      <c r="GP22" s="160"/>
      <c r="GQ22" s="160"/>
      <c r="GR22" s="160"/>
      <c r="GS22" s="160"/>
      <c r="GT22" s="160"/>
      <c r="GU22" s="160"/>
      <c r="GV22" s="160"/>
      <c r="GW22" s="160"/>
      <c r="GX22" s="160"/>
      <c r="GY22" s="160"/>
      <c r="GZ22" s="160"/>
      <c r="HA22" s="160"/>
      <c r="HB22" s="160"/>
      <c r="HC22" s="160"/>
      <c r="HD22" s="160"/>
      <c r="HE22" s="160"/>
      <c r="HF22" s="160"/>
      <c r="HG22" s="160"/>
      <c r="HH22" s="160"/>
      <c r="HI22" s="160"/>
      <c r="HJ22" s="160"/>
      <c r="HK22" s="160"/>
      <c r="HL22" s="160"/>
      <c r="HM22" s="160"/>
      <c r="HN22" s="160"/>
      <c r="HO22" s="160"/>
      <c r="HP22" s="160"/>
      <c r="HQ22" s="160"/>
      <c r="HR22" s="160"/>
      <c r="HS22" s="160"/>
      <c r="HT22" s="160"/>
      <c r="HU22" s="160"/>
      <c r="HV22" s="160"/>
      <c r="HW22" s="160"/>
      <c r="HX22" s="160"/>
      <c r="HY22" s="160"/>
      <c r="HZ22" s="160"/>
      <c r="IA22" s="160"/>
      <c r="IB22" s="160"/>
      <c r="IC22" s="160"/>
      <c r="ID22" s="160"/>
      <c r="IE22" s="160"/>
      <c r="IF22" s="160"/>
      <c r="IG22" s="160"/>
      <c r="IH22" s="160"/>
      <c r="II22" s="160"/>
      <c r="IJ22" s="160"/>
      <c r="IK22" s="160"/>
      <c r="IL22" s="160"/>
      <c r="IM22" s="160"/>
      <c r="IN22" s="160"/>
      <c r="IO22" s="160"/>
      <c r="IP22" s="160"/>
      <c r="IQ22" s="160"/>
      <c r="IR22" s="160"/>
      <c r="IS22" s="160"/>
      <c r="IT22" s="160"/>
      <c r="IU22" s="161"/>
    </row>
    <row r="23" s="159" customFormat="1" ht="24.95" customHeight="1" spans="1:255">
      <c r="A23" s="160"/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60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0"/>
      <c r="EO23" s="160"/>
      <c r="EP23" s="160"/>
      <c r="EQ23" s="160"/>
      <c r="ER23" s="160"/>
      <c r="ES23" s="160"/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0"/>
      <c r="FL23" s="160"/>
      <c r="FM23" s="160"/>
      <c r="FN23" s="160"/>
      <c r="FO23" s="160"/>
      <c r="FP23" s="160"/>
      <c r="FQ23" s="160"/>
      <c r="FR23" s="160"/>
      <c r="FS23" s="160"/>
      <c r="FT23" s="160"/>
      <c r="FU23" s="160"/>
      <c r="FV23" s="160"/>
      <c r="FW23" s="160"/>
      <c r="FX23" s="160"/>
      <c r="FY23" s="160"/>
      <c r="FZ23" s="160"/>
      <c r="GA23" s="160"/>
      <c r="GB23" s="160"/>
      <c r="GC23" s="160"/>
      <c r="GD23" s="160"/>
      <c r="GE23" s="160"/>
      <c r="GF23" s="160"/>
      <c r="GG23" s="160"/>
      <c r="GH23" s="160"/>
      <c r="GI23" s="160"/>
      <c r="GJ23" s="160"/>
      <c r="GK23" s="160"/>
      <c r="GL23" s="160"/>
      <c r="GM23" s="160"/>
      <c r="GN23" s="160"/>
      <c r="GO23" s="160"/>
      <c r="GP23" s="160"/>
      <c r="GQ23" s="160"/>
      <c r="GR23" s="160"/>
      <c r="GS23" s="160"/>
      <c r="GT23" s="160"/>
      <c r="GU23" s="160"/>
      <c r="GV23" s="160"/>
      <c r="GW23" s="160"/>
      <c r="GX23" s="160"/>
      <c r="GY23" s="160"/>
      <c r="GZ23" s="160"/>
      <c r="HA23" s="160"/>
      <c r="HB23" s="160"/>
      <c r="HC23" s="160"/>
      <c r="HD23" s="160"/>
      <c r="HE23" s="160"/>
      <c r="HF23" s="160"/>
      <c r="HG23" s="160"/>
      <c r="HH23" s="160"/>
      <c r="HI23" s="160"/>
      <c r="HJ23" s="160"/>
      <c r="HK23" s="160"/>
      <c r="HL23" s="160"/>
      <c r="HM23" s="160"/>
      <c r="HN23" s="160"/>
      <c r="HO23" s="160"/>
      <c r="HP23" s="160"/>
      <c r="HQ23" s="160"/>
      <c r="HR23" s="160"/>
      <c r="HS23" s="160"/>
      <c r="HT23" s="160"/>
      <c r="HU23" s="160"/>
      <c r="HV23" s="160"/>
      <c r="HW23" s="160"/>
      <c r="HX23" s="160"/>
      <c r="HY23" s="160"/>
      <c r="HZ23" s="160"/>
      <c r="IA23" s="160"/>
      <c r="IB23" s="160"/>
      <c r="IC23" s="160"/>
      <c r="ID23" s="160"/>
      <c r="IE23" s="160"/>
      <c r="IF23" s="160"/>
      <c r="IG23" s="160"/>
      <c r="IH23" s="160"/>
      <c r="II23" s="160"/>
      <c r="IJ23" s="160"/>
      <c r="IK23" s="160"/>
      <c r="IL23" s="160"/>
      <c r="IM23" s="160"/>
      <c r="IN23" s="160"/>
      <c r="IO23" s="160"/>
      <c r="IP23" s="160"/>
      <c r="IQ23" s="160"/>
      <c r="IR23" s="160"/>
      <c r="IS23" s="160"/>
      <c r="IT23" s="160"/>
      <c r="IU23" s="161"/>
    </row>
  </sheetData>
  <mergeCells count="1">
    <mergeCell ref="A2:B2"/>
  </mergeCells>
  <pageMargins left="0.9" right="0.2" top="1" bottom="1" header="0.51" footer="0.51"/>
  <pageSetup paperSize="9" firstPageNumber="42" orientation="portrait" useFirstPageNumber="1"/>
  <headerFooter alignWithMargins="0" scaleWithDoc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6"/>
  <sheetViews>
    <sheetView topLeftCell="J1" workbookViewId="0">
      <selection activeCell="U10" sqref="U10"/>
    </sheetView>
  </sheetViews>
  <sheetFormatPr defaultColWidth="9" defaultRowHeight="11.25"/>
  <cols>
    <col min="1" max="16384" width="9" style="146"/>
  </cols>
  <sheetData>
    <row r="1" s="144" customFormat="1" ht="18.75" customHeight="1" spans="1:256">
      <c r="A1" s="147" t="s">
        <v>1227</v>
      </c>
      <c r="B1" s="137"/>
      <c r="C1" s="137"/>
      <c r="D1" s="137"/>
      <c r="E1" s="137"/>
      <c r="F1" s="137"/>
      <c r="G1" s="137"/>
      <c r="H1" s="137"/>
      <c r="I1" s="137"/>
      <c r="J1" s="147" t="s">
        <v>1228</v>
      </c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  <c r="IN1" s="137"/>
      <c r="IO1" s="137"/>
      <c r="IP1" s="137"/>
      <c r="IQ1" s="137"/>
      <c r="IR1" s="137"/>
      <c r="IS1" s="137"/>
      <c r="IT1" s="137"/>
      <c r="IU1" s="137"/>
      <c r="IV1" s="137"/>
    </row>
    <row r="2" ht="21" customHeight="1" spans="1:47">
      <c r="A2" s="148" t="s">
        <v>1229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</row>
    <row r="3" spans="47:47">
      <c r="AU3" s="146" t="s">
        <v>1230</v>
      </c>
    </row>
    <row r="4" spans="1:47">
      <c r="A4" s="149" t="s">
        <v>1231</v>
      </c>
      <c r="B4" s="149" t="s">
        <v>1232</v>
      </c>
      <c r="C4" s="150" t="s">
        <v>1233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7"/>
      <c r="O4" s="150" t="s">
        <v>1234</v>
      </c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7"/>
      <c r="AQ4" s="150" t="s">
        <v>1235</v>
      </c>
      <c r="AR4" s="151"/>
      <c r="AS4" s="151"/>
      <c r="AT4" s="151"/>
      <c r="AU4" s="157"/>
    </row>
    <row r="5" ht="45" spans="1:47">
      <c r="A5" s="149"/>
      <c r="B5" s="149"/>
      <c r="C5" s="149" t="s">
        <v>1236</v>
      </c>
      <c r="D5" s="152" t="s">
        <v>1237</v>
      </c>
      <c r="E5" s="152" t="s">
        <v>1238</v>
      </c>
      <c r="F5" s="152" t="s">
        <v>1239</v>
      </c>
      <c r="G5" s="152" t="s">
        <v>1240</v>
      </c>
      <c r="H5" s="152" t="s">
        <v>1241</v>
      </c>
      <c r="I5" s="152" t="s">
        <v>1242</v>
      </c>
      <c r="J5" s="152" t="s">
        <v>1243</v>
      </c>
      <c r="K5" s="152" t="s">
        <v>1244</v>
      </c>
      <c r="L5" s="152" t="s">
        <v>1245</v>
      </c>
      <c r="M5" s="152" t="s">
        <v>1246</v>
      </c>
      <c r="N5" s="152" t="s">
        <v>1247</v>
      </c>
      <c r="O5" s="152" t="s">
        <v>1236</v>
      </c>
      <c r="P5" s="152" t="s">
        <v>1248</v>
      </c>
      <c r="Q5" s="152" t="s">
        <v>1249</v>
      </c>
      <c r="R5" s="152" t="s">
        <v>1250</v>
      </c>
      <c r="S5" s="152" t="s">
        <v>1251</v>
      </c>
      <c r="T5" s="152" t="s">
        <v>1252</v>
      </c>
      <c r="U5" s="152" t="s">
        <v>1253</v>
      </c>
      <c r="V5" s="152" t="s">
        <v>1254</v>
      </c>
      <c r="W5" s="152" t="s">
        <v>1255</v>
      </c>
      <c r="X5" s="152" t="s">
        <v>1256</v>
      </c>
      <c r="Y5" s="152" t="s">
        <v>1257</v>
      </c>
      <c r="Z5" s="152" t="s">
        <v>1258</v>
      </c>
      <c r="AA5" s="152" t="s">
        <v>1259</v>
      </c>
      <c r="AB5" s="152" t="s">
        <v>1260</v>
      </c>
      <c r="AC5" s="152" t="s">
        <v>1261</v>
      </c>
      <c r="AD5" s="152" t="s">
        <v>1262</v>
      </c>
      <c r="AE5" s="152" t="s">
        <v>1263</v>
      </c>
      <c r="AF5" s="152" t="s">
        <v>1264</v>
      </c>
      <c r="AG5" s="152" t="s">
        <v>1265</v>
      </c>
      <c r="AH5" s="152" t="s">
        <v>1266</v>
      </c>
      <c r="AI5" s="152" t="s">
        <v>1267</v>
      </c>
      <c r="AJ5" s="152" t="s">
        <v>1268</v>
      </c>
      <c r="AK5" s="152" t="s">
        <v>1269</v>
      </c>
      <c r="AL5" s="152" t="s">
        <v>1270</v>
      </c>
      <c r="AM5" s="152" t="s">
        <v>1271</v>
      </c>
      <c r="AN5" s="152" t="s">
        <v>1272</v>
      </c>
      <c r="AO5" s="152" t="s">
        <v>1273</v>
      </c>
      <c r="AP5" s="152" t="s">
        <v>1274</v>
      </c>
      <c r="AQ5" s="152" t="s">
        <v>1236</v>
      </c>
      <c r="AR5" s="152" t="s">
        <v>1275</v>
      </c>
      <c r="AS5" s="152" t="s">
        <v>1276</v>
      </c>
      <c r="AT5" s="152" t="s">
        <v>1277</v>
      </c>
      <c r="AU5" s="152" t="s">
        <v>1278</v>
      </c>
    </row>
    <row r="6" spans="1:48">
      <c r="A6" s="153"/>
      <c r="B6" s="154">
        <v>1</v>
      </c>
      <c r="C6" s="154">
        <v>2</v>
      </c>
      <c r="D6" s="154">
        <v>3</v>
      </c>
      <c r="E6" s="154">
        <v>4</v>
      </c>
      <c r="F6" s="154">
        <v>5</v>
      </c>
      <c r="G6" s="154">
        <v>6</v>
      </c>
      <c r="H6" s="154">
        <v>7</v>
      </c>
      <c r="I6" s="154">
        <v>8</v>
      </c>
      <c r="J6" s="154">
        <v>9</v>
      </c>
      <c r="K6" s="154">
        <v>10</v>
      </c>
      <c r="L6" s="154">
        <v>11</v>
      </c>
      <c r="M6" s="154">
        <v>12</v>
      </c>
      <c r="N6" s="154">
        <v>13</v>
      </c>
      <c r="O6" s="154">
        <v>14</v>
      </c>
      <c r="P6" s="154">
        <v>15</v>
      </c>
      <c r="Q6" s="154">
        <v>16</v>
      </c>
      <c r="R6" s="154">
        <v>17</v>
      </c>
      <c r="S6" s="154">
        <v>18</v>
      </c>
      <c r="T6" s="154">
        <v>19</v>
      </c>
      <c r="U6" s="154">
        <v>20</v>
      </c>
      <c r="V6" s="154">
        <v>21</v>
      </c>
      <c r="W6" s="154">
        <v>22</v>
      </c>
      <c r="X6" s="154">
        <v>23</v>
      </c>
      <c r="Y6" s="154">
        <v>24</v>
      </c>
      <c r="Z6" s="154">
        <v>25</v>
      </c>
      <c r="AA6" s="154">
        <v>26</v>
      </c>
      <c r="AB6" s="154">
        <v>27</v>
      </c>
      <c r="AC6" s="154">
        <v>28</v>
      </c>
      <c r="AD6" s="154">
        <v>29</v>
      </c>
      <c r="AE6" s="154">
        <v>30</v>
      </c>
      <c r="AF6" s="154">
        <v>31</v>
      </c>
      <c r="AG6" s="154">
        <v>32</v>
      </c>
      <c r="AH6" s="154">
        <v>33</v>
      </c>
      <c r="AI6" s="154">
        <v>34</v>
      </c>
      <c r="AJ6" s="154">
        <v>35</v>
      </c>
      <c r="AK6" s="154">
        <v>36</v>
      </c>
      <c r="AL6" s="154">
        <v>37</v>
      </c>
      <c r="AM6" s="154">
        <v>38</v>
      </c>
      <c r="AN6" s="154">
        <v>39</v>
      </c>
      <c r="AO6" s="154">
        <v>40</v>
      </c>
      <c r="AP6" s="154">
        <v>41</v>
      </c>
      <c r="AQ6" s="154">
        <v>42</v>
      </c>
      <c r="AR6" s="154">
        <v>43</v>
      </c>
      <c r="AS6" s="154">
        <v>44</v>
      </c>
      <c r="AT6" s="154">
        <v>45</v>
      </c>
      <c r="AU6" s="154">
        <v>46</v>
      </c>
      <c r="AV6" s="145"/>
    </row>
    <row r="7" s="145" customFormat="1" ht="22.5" spans="1:48">
      <c r="A7" s="155" t="s">
        <v>115</v>
      </c>
      <c r="B7" s="156">
        <v>21663.87</v>
      </c>
      <c r="C7" s="156">
        <v>15746.04</v>
      </c>
      <c r="D7" s="156">
        <v>9099.12</v>
      </c>
      <c r="E7" s="156">
        <v>4982.63</v>
      </c>
      <c r="F7" s="156">
        <v>678.41</v>
      </c>
      <c r="G7" s="156">
        <v>605.12</v>
      </c>
      <c r="H7" s="156">
        <v>136.6</v>
      </c>
      <c r="I7" s="156">
        <v>0</v>
      </c>
      <c r="J7" s="156">
        <v>65.87</v>
      </c>
      <c r="K7" s="156">
        <v>21.06</v>
      </c>
      <c r="L7" s="156">
        <v>22.45</v>
      </c>
      <c r="M7" s="156">
        <v>98.78</v>
      </c>
      <c r="N7" s="156">
        <v>36</v>
      </c>
      <c r="O7" s="156">
        <v>5813.46</v>
      </c>
      <c r="P7" s="156">
        <v>611.43</v>
      </c>
      <c r="Q7" s="156">
        <v>313.57</v>
      </c>
      <c r="R7" s="156">
        <v>0</v>
      </c>
      <c r="S7" s="156">
        <v>2.2</v>
      </c>
      <c r="T7" s="156">
        <v>80.6</v>
      </c>
      <c r="U7" s="156">
        <v>251.89</v>
      </c>
      <c r="V7" s="156">
        <v>127.93</v>
      </c>
      <c r="W7" s="156">
        <v>0</v>
      </c>
      <c r="X7" s="156">
        <v>482.5</v>
      </c>
      <c r="Y7" s="156">
        <v>430.61</v>
      </c>
      <c r="Z7" s="156">
        <v>39.6</v>
      </c>
      <c r="AA7" s="156">
        <v>155.27</v>
      </c>
      <c r="AB7" s="156">
        <v>49</v>
      </c>
      <c r="AC7" s="156">
        <v>199.84</v>
      </c>
      <c r="AD7" s="156">
        <v>186.25</v>
      </c>
      <c r="AE7" s="156">
        <v>663.46</v>
      </c>
      <c r="AF7" s="156">
        <v>2</v>
      </c>
      <c r="AG7" s="156">
        <v>4.9</v>
      </c>
      <c r="AH7" s="156">
        <v>4.5</v>
      </c>
      <c r="AI7" s="156">
        <v>237.57</v>
      </c>
      <c r="AJ7" s="156">
        <v>21.15</v>
      </c>
      <c r="AK7" s="156">
        <v>184.2</v>
      </c>
      <c r="AL7" s="156">
        <v>362.46</v>
      </c>
      <c r="AM7" s="156">
        <v>882.05</v>
      </c>
      <c r="AN7" s="156">
        <v>167.48</v>
      </c>
      <c r="AO7" s="156">
        <v>3</v>
      </c>
      <c r="AP7" s="156">
        <v>350</v>
      </c>
      <c r="AQ7" s="156">
        <v>104.37</v>
      </c>
      <c r="AR7" s="156">
        <v>11.1</v>
      </c>
      <c r="AS7" s="156">
        <v>0</v>
      </c>
      <c r="AT7" s="156">
        <v>1.57</v>
      </c>
      <c r="AU7" s="156">
        <v>91.7</v>
      </c>
      <c r="AV7" s="158"/>
    </row>
    <row r="8" spans="1:47">
      <c r="A8" s="155" t="s">
        <v>116</v>
      </c>
      <c r="B8" s="156">
        <v>206.47</v>
      </c>
      <c r="C8" s="156">
        <v>187.82</v>
      </c>
      <c r="D8" s="156">
        <v>100.8</v>
      </c>
      <c r="E8" s="156">
        <v>0</v>
      </c>
      <c r="F8" s="156">
        <v>0</v>
      </c>
      <c r="G8" s="156">
        <v>34.72</v>
      </c>
      <c r="H8" s="156">
        <v>21.68</v>
      </c>
      <c r="I8" s="156">
        <v>0</v>
      </c>
      <c r="J8" s="156">
        <v>10.84</v>
      </c>
      <c r="K8" s="156">
        <v>0</v>
      </c>
      <c r="L8" s="156">
        <v>3.52</v>
      </c>
      <c r="M8" s="156">
        <v>16.26</v>
      </c>
      <c r="N8" s="156">
        <v>0</v>
      </c>
      <c r="O8" s="156">
        <v>17.64</v>
      </c>
      <c r="P8" s="156">
        <v>3</v>
      </c>
      <c r="Q8" s="156">
        <v>0.5</v>
      </c>
      <c r="R8" s="156">
        <v>0</v>
      </c>
      <c r="S8" s="156">
        <v>0</v>
      </c>
      <c r="T8" s="156">
        <v>0</v>
      </c>
      <c r="U8" s="156">
        <v>0</v>
      </c>
      <c r="V8" s="156">
        <v>0.1</v>
      </c>
      <c r="W8" s="156">
        <v>0</v>
      </c>
      <c r="X8" s="156">
        <v>0</v>
      </c>
      <c r="Y8" s="156">
        <v>3</v>
      </c>
      <c r="Z8" s="156">
        <v>0</v>
      </c>
      <c r="AA8" s="156">
        <v>1</v>
      </c>
      <c r="AB8" s="156">
        <v>0</v>
      </c>
      <c r="AC8" s="156">
        <v>0</v>
      </c>
      <c r="AD8" s="156">
        <v>0</v>
      </c>
      <c r="AE8" s="156">
        <v>1</v>
      </c>
      <c r="AF8" s="156">
        <v>0</v>
      </c>
      <c r="AG8" s="156">
        <v>0</v>
      </c>
      <c r="AH8" s="156">
        <v>0</v>
      </c>
      <c r="AI8" s="156">
        <v>1</v>
      </c>
      <c r="AJ8" s="156">
        <v>0</v>
      </c>
      <c r="AK8" s="156">
        <v>2.02</v>
      </c>
      <c r="AL8" s="156">
        <v>3.02</v>
      </c>
      <c r="AM8" s="156">
        <v>0</v>
      </c>
      <c r="AN8" s="156">
        <v>2</v>
      </c>
      <c r="AO8" s="156">
        <v>0</v>
      </c>
      <c r="AP8" s="156">
        <v>1</v>
      </c>
      <c r="AQ8" s="156">
        <v>1.01</v>
      </c>
      <c r="AR8" s="156">
        <v>0</v>
      </c>
      <c r="AS8" s="156">
        <v>0</v>
      </c>
      <c r="AT8" s="156">
        <v>0</v>
      </c>
      <c r="AU8" s="156">
        <v>1.01</v>
      </c>
    </row>
    <row r="9" ht="22.5" spans="1:47">
      <c r="A9" s="155" t="s">
        <v>117</v>
      </c>
      <c r="B9" s="156">
        <v>20525.66</v>
      </c>
      <c r="C9" s="156">
        <v>14812.49</v>
      </c>
      <c r="D9" s="156">
        <v>7098.72</v>
      </c>
      <c r="E9" s="156">
        <v>7044.86</v>
      </c>
      <c r="F9" s="156">
        <v>585.93</v>
      </c>
      <c r="G9" s="156">
        <v>37.2</v>
      </c>
      <c r="H9" s="156">
        <v>18.5</v>
      </c>
      <c r="I9" s="156">
        <v>0</v>
      </c>
      <c r="J9" s="156">
        <v>8.81</v>
      </c>
      <c r="K9" s="156">
        <v>3.34</v>
      </c>
      <c r="L9" s="156">
        <v>1.92</v>
      </c>
      <c r="M9" s="156">
        <v>13.21</v>
      </c>
      <c r="N9" s="156">
        <v>0</v>
      </c>
      <c r="O9" s="156">
        <v>5642.23</v>
      </c>
      <c r="P9" s="156">
        <v>561.82</v>
      </c>
      <c r="Q9" s="156">
        <v>143.16</v>
      </c>
      <c r="R9" s="156">
        <v>0</v>
      </c>
      <c r="S9" s="156">
        <v>3</v>
      </c>
      <c r="T9" s="156">
        <v>92.2</v>
      </c>
      <c r="U9" s="156">
        <v>479</v>
      </c>
      <c r="V9" s="156">
        <v>103</v>
      </c>
      <c r="W9" s="156">
        <v>0</v>
      </c>
      <c r="X9" s="156">
        <v>462.35</v>
      </c>
      <c r="Y9" s="156">
        <v>734.9</v>
      </c>
      <c r="Z9" s="156">
        <v>10</v>
      </c>
      <c r="AA9" s="156">
        <v>463.44</v>
      </c>
      <c r="AB9" s="156">
        <v>39</v>
      </c>
      <c r="AC9" s="156">
        <v>18</v>
      </c>
      <c r="AD9" s="156">
        <v>108</v>
      </c>
      <c r="AE9" s="156">
        <v>85.8</v>
      </c>
      <c r="AF9" s="156">
        <v>92.48</v>
      </c>
      <c r="AG9" s="156">
        <v>113</v>
      </c>
      <c r="AH9" s="156">
        <v>0</v>
      </c>
      <c r="AI9" s="156">
        <v>171</v>
      </c>
      <c r="AJ9" s="156">
        <v>52</v>
      </c>
      <c r="AK9" s="156">
        <v>141.86</v>
      </c>
      <c r="AL9" s="156">
        <v>230.33</v>
      </c>
      <c r="AM9" s="156">
        <v>930.71</v>
      </c>
      <c r="AN9" s="156">
        <v>34.1</v>
      </c>
      <c r="AO9" s="156">
        <v>12</v>
      </c>
      <c r="AP9" s="156">
        <v>561.08</v>
      </c>
      <c r="AQ9" s="156">
        <v>70.94</v>
      </c>
      <c r="AR9" s="156">
        <v>0</v>
      </c>
      <c r="AS9" s="156">
        <v>0</v>
      </c>
      <c r="AT9" s="156">
        <v>0</v>
      </c>
      <c r="AU9" s="156">
        <v>70.94</v>
      </c>
    </row>
    <row r="10" ht="16" customHeight="1" spans="1:47">
      <c r="A10" s="155" t="s">
        <v>118</v>
      </c>
      <c r="B10" s="156">
        <v>43391.85</v>
      </c>
      <c r="C10" s="156">
        <v>41480.34</v>
      </c>
      <c r="D10" s="156">
        <v>19414.56</v>
      </c>
      <c r="E10" s="156">
        <v>210.17</v>
      </c>
      <c r="F10" s="156">
        <v>30.09</v>
      </c>
      <c r="G10" s="156">
        <v>14853.03</v>
      </c>
      <c r="H10" s="156">
        <v>4607.56</v>
      </c>
      <c r="I10" s="156">
        <v>0</v>
      </c>
      <c r="J10" s="156">
        <v>2303.77</v>
      </c>
      <c r="K10" s="156">
        <v>0</v>
      </c>
      <c r="L10" s="156">
        <v>12.41</v>
      </c>
      <c r="M10" s="156">
        <v>48.75</v>
      </c>
      <c r="N10" s="156">
        <v>0</v>
      </c>
      <c r="O10" s="156">
        <v>1520.15</v>
      </c>
      <c r="P10" s="156">
        <v>60.01</v>
      </c>
      <c r="Q10" s="156">
        <v>21.96</v>
      </c>
      <c r="R10" s="156">
        <v>0</v>
      </c>
      <c r="S10" s="156">
        <v>0</v>
      </c>
      <c r="T10" s="156">
        <v>15.8</v>
      </c>
      <c r="U10" s="156">
        <v>26.04</v>
      </c>
      <c r="V10" s="156">
        <v>9.07</v>
      </c>
      <c r="W10" s="156">
        <v>0</v>
      </c>
      <c r="X10" s="156">
        <v>25.5</v>
      </c>
      <c r="Y10" s="156">
        <v>18.6</v>
      </c>
      <c r="Z10" s="156">
        <v>0</v>
      </c>
      <c r="AA10" s="156">
        <v>25.25</v>
      </c>
      <c r="AB10" s="156">
        <v>0</v>
      </c>
      <c r="AC10" s="156">
        <v>8.5</v>
      </c>
      <c r="AD10" s="156">
        <v>22.3</v>
      </c>
      <c r="AE10" s="156">
        <v>60.83</v>
      </c>
      <c r="AF10" s="156">
        <v>0</v>
      </c>
      <c r="AG10" s="156">
        <v>0</v>
      </c>
      <c r="AH10" s="156">
        <v>0</v>
      </c>
      <c r="AI10" s="156">
        <v>9.82</v>
      </c>
      <c r="AJ10" s="156">
        <v>0</v>
      </c>
      <c r="AK10" s="156">
        <v>367.48</v>
      </c>
      <c r="AL10" s="156">
        <v>741.9</v>
      </c>
      <c r="AM10" s="156">
        <v>42</v>
      </c>
      <c r="AN10" s="156">
        <v>30.48</v>
      </c>
      <c r="AO10" s="156">
        <v>0</v>
      </c>
      <c r="AP10" s="156">
        <v>34.61</v>
      </c>
      <c r="AQ10" s="156">
        <v>391.36</v>
      </c>
      <c r="AR10" s="156">
        <v>86.06</v>
      </c>
      <c r="AS10" s="156">
        <v>0</v>
      </c>
      <c r="AT10" s="156">
        <v>121.57</v>
      </c>
      <c r="AU10" s="156">
        <v>183.73</v>
      </c>
    </row>
    <row r="11" ht="22.5" spans="1:47">
      <c r="A11" s="155" t="s">
        <v>119</v>
      </c>
      <c r="B11" s="156">
        <v>564.14</v>
      </c>
      <c r="C11" s="156">
        <v>440.32</v>
      </c>
      <c r="D11" s="156">
        <v>265.92</v>
      </c>
      <c r="E11" s="156">
        <v>113.15</v>
      </c>
      <c r="F11" s="156">
        <v>16.61</v>
      </c>
      <c r="G11" s="156">
        <v>44.64</v>
      </c>
      <c r="H11" s="156">
        <v>0</v>
      </c>
      <c r="I11" s="156">
        <v>0</v>
      </c>
      <c r="J11" s="156">
        <v>0</v>
      </c>
      <c r="K11" s="156">
        <v>0</v>
      </c>
      <c r="L11" s="156">
        <v>0</v>
      </c>
      <c r="M11" s="156">
        <v>0</v>
      </c>
      <c r="N11" s="156">
        <v>0</v>
      </c>
      <c r="O11" s="156">
        <v>121.22</v>
      </c>
      <c r="P11" s="156">
        <v>13.51</v>
      </c>
      <c r="Q11" s="156">
        <v>6.16</v>
      </c>
      <c r="R11" s="156">
        <v>0</v>
      </c>
      <c r="S11" s="156">
        <v>1</v>
      </c>
      <c r="T11" s="156">
        <v>3.16</v>
      </c>
      <c r="U11" s="156">
        <v>6.9</v>
      </c>
      <c r="V11" s="156">
        <v>2.88</v>
      </c>
      <c r="W11" s="156">
        <v>0</v>
      </c>
      <c r="X11" s="156">
        <v>5.5</v>
      </c>
      <c r="Y11" s="156">
        <v>19.2</v>
      </c>
      <c r="Z11" s="156">
        <v>0</v>
      </c>
      <c r="AA11" s="156">
        <v>3.48</v>
      </c>
      <c r="AB11" s="156">
        <v>0.5</v>
      </c>
      <c r="AC11" s="156">
        <v>2.64</v>
      </c>
      <c r="AD11" s="156">
        <v>2.07</v>
      </c>
      <c r="AE11" s="156">
        <v>13.05</v>
      </c>
      <c r="AF11" s="156">
        <v>0</v>
      </c>
      <c r="AG11" s="156">
        <v>0</v>
      </c>
      <c r="AH11" s="156">
        <v>0</v>
      </c>
      <c r="AI11" s="156">
        <v>7</v>
      </c>
      <c r="AJ11" s="156">
        <v>0</v>
      </c>
      <c r="AK11" s="156">
        <v>5.19</v>
      </c>
      <c r="AL11" s="156">
        <v>11.99</v>
      </c>
      <c r="AM11" s="156">
        <v>12.35</v>
      </c>
      <c r="AN11" s="156">
        <v>2.08</v>
      </c>
      <c r="AO11" s="156">
        <v>0.6</v>
      </c>
      <c r="AP11" s="156">
        <v>1.96</v>
      </c>
      <c r="AQ11" s="156">
        <v>2.6</v>
      </c>
      <c r="AR11" s="156">
        <v>0</v>
      </c>
      <c r="AS11" s="156">
        <v>0</v>
      </c>
      <c r="AT11" s="156">
        <v>0</v>
      </c>
      <c r="AU11" s="156">
        <v>2.6</v>
      </c>
    </row>
    <row r="12" ht="33.75" spans="1:47">
      <c r="A12" s="155" t="s">
        <v>120</v>
      </c>
      <c r="B12" s="156">
        <v>3523.23</v>
      </c>
      <c r="C12" s="156">
        <v>2991.46</v>
      </c>
      <c r="D12" s="156">
        <v>1852.22</v>
      </c>
      <c r="E12" s="156">
        <v>334.56</v>
      </c>
      <c r="F12" s="156">
        <v>47.29</v>
      </c>
      <c r="G12" s="156">
        <v>757.39</v>
      </c>
      <c r="H12" s="156">
        <v>0</v>
      </c>
      <c r="I12" s="156">
        <v>0</v>
      </c>
      <c r="J12" s="156">
        <v>0</v>
      </c>
      <c r="K12" s="156">
        <v>0</v>
      </c>
      <c r="L12" s="156">
        <v>0</v>
      </c>
      <c r="M12" s="156">
        <v>0</v>
      </c>
      <c r="N12" s="156">
        <v>0</v>
      </c>
      <c r="O12" s="156">
        <v>513.82</v>
      </c>
      <c r="P12" s="156">
        <v>53.07</v>
      </c>
      <c r="Q12" s="156">
        <v>11.3</v>
      </c>
      <c r="R12" s="156">
        <v>0</v>
      </c>
      <c r="S12" s="156">
        <v>1.5</v>
      </c>
      <c r="T12" s="156">
        <v>6.9</v>
      </c>
      <c r="U12" s="156">
        <v>17</v>
      </c>
      <c r="V12" s="156">
        <v>10.15</v>
      </c>
      <c r="W12" s="156">
        <v>0</v>
      </c>
      <c r="X12" s="156">
        <v>4.29</v>
      </c>
      <c r="Y12" s="156">
        <v>16.05</v>
      </c>
      <c r="Z12" s="156">
        <v>17</v>
      </c>
      <c r="AA12" s="156">
        <v>14.36</v>
      </c>
      <c r="AB12" s="156">
        <v>6.5</v>
      </c>
      <c r="AC12" s="156">
        <v>9.3</v>
      </c>
      <c r="AD12" s="156">
        <v>7.4</v>
      </c>
      <c r="AE12" s="156">
        <v>113.91</v>
      </c>
      <c r="AF12" s="156">
        <v>3.32</v>
      </c>
      <c r="AG12" s="156">
        <v>0</v>
      </c>
      <c r="AH12" s="156">
        <v>0</v>
      </c>
      <c r="AI12" s="156">
        <v>24.6</v>
      </c>
      <c r="AJ12" s="156">
        <v>6.08</v>
      </c>
      <c r="AK12" s="156">
        <v>29.45</v>
      </c>
      <c r="AL12" s="156">
        <v>65.7</v>
      </c>
      <c r="AM12" s="156">
        <v>39.3</v>
      </c>
      <c r="AN12" s="156">
        <v>8.12</v>
      </c>
      <c r="AO12" s="156">
        <v>2.1</v>
      </c>
      <c r="AP12" s="156">
        <v>46.42</v>
      </c>
      <c r="AQ12" s="156">
        <v>17.95</v>
      </c>
      <c r="AR12" s="156">
        <v>0</v>
      </c>
      <c r="AS12" s="156">
        <v>0</v>
      </c>
      <c r="AT12" s="156">
        <v>0</v>
      </c>
      <c r="AU12" s="156">
        <v>17.95</v>
      </c>
    </row>
    <row r="13" ht="22.5" spans="1:47">
      <c r="A13" s="155" t="s">
        <v>121</v>
      </c>
      <c r="B13" s="156">
        <v>16001.9</v>
      </c>
      <c r="C13" s="156">
        <v>13714.45</v>
      </c>
      <c r="D13" s="156">
        <v>1620.6</v>
      </c>
      <c r="E13" s="156">
        <v>813.32</v>
      </c>
      <c r="F13" s="156">
        <v>110.88</v>
      </c>
      <c r="G13" s="156">
        <v>168.39</v>
      </c>
      <c r="H13" s="156">
        <v>9172.34</v>
      </c>
      <c r="I13" s="156">
        <v>0</v>
      </c>
      <c r="J13" s="156">
        <v>0</v>
      </c>
      <c r="K13" s="156">
        <v>0</v>
      </c>
      <c r="L13" s="156">
        <v>1740.12</v>
      </c>
      <c r="M13" s="156">
        <v>0</v>
      </c>
      <c r="N13" s="156">
        <v>88.8</v>
      </c>
      <c r="O13" s="156">
        <v>849.74</v>
      </c>
      <c r="P13" s="156">
        <v>117.56</v>
      </c>
      <c r="Q13" s="156">
        <v>36</v>
      </c>
      <c r="R13" s="156">
        <v>0</v>
      </c>
      <c r="S13" s="156">
        <v>0.5</v>
      </c>
      <c r="T13" s="156">
        <v>25.8</v>
      </c>
      <c r="U13" s="156">
        <v>47.25</v>
      </c>
      <c r="V13" s="156">
        <v>20.6</v>
      </c>
      <c r="W13" s="156">
        <v>0</v>
      </c>
      <c r="X13" s="156">
        <v>81.09</v>
      </c>
      <c r="Y13" s="156">
        <v>66.6</v>
      </c>
      <c r="Z13" s="156">
        <v>6</v>
      </c>
      <c r="AA13" s="156">
        <v>17.87</v>
      </c>
      <c r="AB13" s="156">
        <v>3.6</v>
      </c>
      <c r="AC13" s="156">
        <v>24.8</v>
      </c>
      <c r="AD13" s="156">
        <v>28.5</v>
      </c>
      <c r="AE13" s="156">
        <v>106.34</v>
      </c>
      <c r="AF13" s="156">
        <v>0</v>
      </c>
      <c r="AG13" s="156">
        <v>0</v>
      </c>
      <c r="AH13" s="156">
        <v>0</v>
      </c>
      <c r="AI13" s="156">
        <v>2.76</v>
      </c>
      <c r="AJ13" s="156">
        <v>0</v>
      </c>
      <c r="AK13" s="156">
        <v>32.28</v>
      </c>
      <c r="AL13" s="156">
        <v>66.14</v>
      </c>
      <c r="AM13" s="156">
        <v>75.15</v>
      </c>
      <c r="AN13" s="156">
        <v>32.66</v>
      </c>
      <c r="AO13" s="156">
        <v>0</v>
      </c>
      <c r="AP13" s="156">
        <v>58.24</v>
      </c>
      <c r="AQ13" s="156">
        <v>1437.71</v>
      </c>
      <c r="AR13" s="156">
        <v>798.68</v>
      </c>
      <c r="AS13" s="156">
        <v>184.63</v>
      </c>
      <c r="AT13" s="156">
        <v>434.35</v>
      </c>
      <c r="AU13" s="156">
        <v>20.05</v>
      </c>
    </row>
    <row r="14" ht="22.5" spans="1:47">
      <c r="A14" s="155" t="s">
        <v>122</v>
      </c>
      <c r="B14" s="156">
        <v>11738.55</v>
      </c>
      <c r="C14" s="156">
        <v>11247.79</v>
      </c>
      <c r="D14" s="156">
        <v>3130.64</v>
      </c>
      <c r="E14" s="156">
        <v>363.46</v>
      </c>
      <c r="F14" s="156">
        <v>42.03</v>
      </c>
      <c r="G14" s="156">
        <v>1280.68</v>
      </c>
      <c r="H14" s="156">
        <v>0</v>
      </c>
      <c r="I14" s="156">
        <v>0</v>
      </c>
      <c r="J14" s="156">
        <v>4333.2</v>
      </c>
      <c r="K14" s="156">
        <v>1798.77</v>
      </c>
      <c r="L14" s="156">
        <v>299.01</v>
      </c>
      <c r="M14" s="156">
        <v>0</v>
      </c>
      <c r="N14" s="156">
        <v>0</v>
      </c>
      <c r="O14" s="156">
        <v>466.78</v>
      </c>
      <c r="P14" s="156">
        <v>28.42</v>
      </c>
      <c r="Q14" s="156">
        <v>8.5</v>
      </c>
      <c r="R14" s="156">
        <v>0</v>
      </c>
      <c r="S14" s="156">
        <v>0</v>
      </c>
      <c r="T14" s="156">
        <v>18.07</v>
      </c>
      <c r="U14" s="156">
        <v>47.4</v>
      </c>
      <c r="V14" s="156">
        <v>13.28</v>
      </c>
      <c r="W14" s="156">
        <v>0</v>
      </c>
      <c r="X14" s="156">
        <v>43.7</v>
      </c>
      <c r="Y14" s="156">
        <v>22.24</v>
      </c>
      <c r="Z14" s="156">
        <v>0</v>
      </c>
      <c r="AA14" s="156">
        <v>7.5</v>
      </c>
      <c r="AB14" s="156">
        <v>0</v>
      </c>
      <c r="AC14" s="156">
        <v>4.44</v>
      </c>
      <c r="AD14" s="156">
        <v>6.8</v>
      </c>
      <c r="AE14" s="156">
        <v>8</v>
      </c>
      <c r="AF14" s="156">
        <v>0</v>
      </c>
      <c r="AG14" s="156">
        <v>0</v>
      </c>
      <c r="AH14" s="156">
        <v>0</v>
      </c>
      <c r="AI14" s="156">
        <v>31</v>
      </c>
      <c r="AJ14" s="156">
        <v>0</v>
      </c>
      <c r="AK14" s="156">
        <v>30.21</v>
      </c>
      <c r="AL14" s="156">
        <v>66.2</v>
      </c>
      <c r="AM14" s="156">
        <v>9.8</v>
      </c>
      <c r="AN14" s="156">
        <v>72.6</v>
      </c>
      <c r="AO14" s="156">
        <v>0</v>
      </c>
      <c r="AP14" s="156">
        <v>48.62</v>
      </c>
      <c r="AQ14" s="156">
        <v>23.98</v>
      </c>
      <c r="AR14" s="156">
        <v>0</v>
      </c>
      <c r="AS14" s="156">
        <v>0</v>
      </c>
      <c r="AT14" s="156">
        <v>0</v>
      </c>
      <c r="AU14" s="156">
        <v>23.98</v>
      </c>
    </row>
    <row r="15" ht="22.5" spans="1:47">
      <c r="A15" s="155" t="s">
        <v>123</v>
      </c>
      <c r="B15" s="156">
        <v>2275.9</v>
      </c>
      <c r="C15" s="156">
        <v>1897.61</v>
      </c>
      <c r="D15" s="156">
        <v>828.84</v>
      </c>
      <c r="E15" s="156">
        <v>278.07</v>
      </c>
      <c r="F15" s="156">
        <v>37.71</v>
      </c>
      <c r="G15" s="156">
        <v>250.48</v>
      </c>
      <c r="H15" s="156">
        <v>203.24</v>
      </c>
      <c r="I15" s="156">
        <v>0</v>
      </c>
      <c r="J15" s="156">
        <v>98.61</v>
      </c>
      <c r="K15" s="156">
        <v>29.86</v>
      </c>
      <c r="L15" s="156">
        <v>26.08</v>
      </c>
      <c r="M15" s="156">
        <v>144.72</v>
      </c>
      <c r="N15" s="156">
        <v>0</v>
      </c>
      <c r="O15" s="156">
        <v>369.49</v>
      </c>
      <c r="P15" s="156">
        <v>90.86</v>
      </c>
      <c r="Q15" s="156">
        <v>31.55</v>
      </c>
      <c r="R15" s="156">
        <v>0</v>
      </c>
      <c r="S15" s="156">
        <v>0.2</v>
      </c>
      <c r="T15" s="156">
        <v>1.8</v>
      </c>
      <c r="U15" s="156">
        <v>41.7</v>
      </c>
      <c r="V15" s="156">
        <v>11.45</v>
      </c>
      <c r="W15" s="156">
        <v>0</v>
      </c>
      <c r="X15" s="156">
        <v>42</v>
      </c>
      <c r="Y15" s="156">
        <v>8.2</v>
      </c>
      <c r="Z15" s="156">
        <v>0</v>
      </c>
      <c r="AA15" s="156">
        <v>11.4</v>
      </c>
      <c r="AB15" s="156">
        <v>15</v>
      </c>
      <c r="AC15" s="156">
        <v>10.2</v>
      </c>
      <c r="AD15" s="156">
        <v>10.7</v>
      </c>
      <c r="AE15" s="156">
        <v>20.1</v>
      </c>
      <c r="AF15" s="156">
        <v>2.4</v>
      </c>
      <c r="AG15" s="156">
        <v>0</v>
      </c>
      <c r="AH15" s="156">
        <v>0</v>
      </c>
      <c r="AI15" s="156">
        <v>1</v>
      </c>
      <c r="AJ15" s="156">
        <v>0.5</v>
      </c>
      <c r="AK15" s="156">
        <v>16.58</v>
      </c>
      <c r="AL15" s="156">
        <v>29.27</v>
      </c>
      <c r="AM15" s="156">
        <v>19.5</v>
      </c>
      <c r="AN15" s="156">
        <v>1.3</v>
      </c>
      <c r="AO15" s="156">
        <v>1.3</v>
      </c>
      <c r="AP15" s="156">
        <v>2.48</v>
      </c>
      <c r="AQ15" s="156">
        <v>8.8</v>
      </c>
      <c r="AR15" s="156">
        <v>0</v>
      </c>
      <c r="AS15" s="156">
        <v>0</v>
      </c>
      <c r="AT15" s="156">
        <v>0.51</v>
      </c>
      <c r="AU15" s="156">
        <v>8.29</v>
      </c>
    </row>
    <row r="16" ht="22.5" spans="1:47">
      <c r="A16" s="155" t="s">
        <v>124</v>
      </c>
      <c r="B16" s="156">
        <v>5392.12</v>
      </c>
      <c r="C16" s="156">
        <v>4476.65</v>
      </c>
      <c r="D16" s="156">
        <v>2642.69</v>
      </c>
      <c r="E16" s="156">
        <v>751.04</v>
      </c>
      <c r="F16" s="156">
        <v>107.73</v>
      </c>
      <c r="G16" s="156">
        <v>969.88</v>
      </c>
      <c r="H16" s="156">
        <v>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5.31</v>
      </c>
      <c r="O16" s="156">
        <v>889.27</v>
      </c>
      <c r="P16" s="156">
        <v>148.1</v>
      </c>
      <c r="Q16" s="156">
        <v>12.3</v>
      </c>
      <c r="R16" s="156">
        <v>0</v>
      </c>
      <c r="S16" s="156">
        <v>0.5</v>
      </c>
      <c r="T16" s="156">
        <v>30.2</v>
      </c>
      <c r="U16" s="156">
        <v>72.1</v>
      </c>
      <c r="V16" s="156">
        <v>18.8</v>
      </c>
      <c r="W16" s="156">
        <v>0</v>
      </c>
      <c r="X16" s="156">
        <v>45.8</v>
      </c>
      <c r="Y16" s="156">
        <v>39.98</v>
      </c>
      <c r="Z16" s="156">
        <v>5</v>
      </c>
      <c r="AA16" s="156">
        <v>22.98</v>
      </c>
      <c r="AB16" s="156">
        <v>10</v>
      </c>
      <c r="AC16" s="156">
        <v>12.8</v>
      </c>
      <c r="AD16" s="156">
        <v>24.7</v>
      </c>
      <c r="AE16" s="156">
        <v>90.1</v>
      </c>
      <c r="AF16" s="156">
        <v>0</v>
      </c>
      <c r="AG16" s="156">
        <v>6</v>
      </c>
      <c r="AH16" s="156">
        <v>0</v>
      </c>
      <c r="AI16" s="156">
        <v>18.25</v>
      </c>
      <c r="AJ16" s="156">
        <v>7</v>
      </c>
      <c r="AK16" s="156">
        <v>45.15</v>
      </c>
      <c r="AL16" s="156">
        <v>96.04</v>
      </c>
      <c r="AM16" s="156">
        <v>108.89</v>
      </c>
      <c r="AN16" s="156">
        <v>20.25</v>
      </c>
      <c r="AO16" s="156">
        <v>0</v>
      </c>
      <c r="AP16" s="156">
        <v>54.33</v>
      </c>
      <c r="AQ16" s="156">
        <v>26.2</v>
      </c>
      <c r="AR16" s="156">
        <v>0</v>
      </c>
      <c r="AS16" s="156">
        <v>0</v>
      </c>
      <c r="AT16" s="156">
        <v>0</v>
      </c>
      <c r="AU16" s="156">
        <v>26.2</v>
      </c>
    </row>
    <row r="17" spans="1:47">
      <c r="A17" s="155" t="s">
        <v>125</v>
      </c>
      <c r="B17" s="156">
        <v>8253.32</v>
      </c>
      <c r="C17" s="156">
        <v>6896.66</v>
      </c>
      <c r="D17" s="156">
        <v>4001.4</v>
      </c>
      <c r="E17" s="156">
        <v>793.52</v>
      </c>
      <c r="F17" s="156">
        <v>109.52</v>
      </c>
      <c r="G17" s="156">
        <v>1651.72</v>
      </c>
      <c r="H17" s="156">
        <v>169.35</v>
      </c>
      <c r="I17" s="156">
        <v>0</v>
      </c>
      <c r="J17" s="156">
        <v>60.28</v>
      </c>
      <c r="K17" s="156">
        <v>0</v>
      </c>
      <c r="L17" s="156">
        <v>19.25</v>
      </c>
      <c r="M17" s="156">
        <v>90.42</v>
      </c>
      <c r="N17" s="156">
        <v>1.2</v>
      </c>
      <c r="O17" s="156">
        <v>1319.16</v>
      </c>
      <c r="P17" s="156">
        <v>137.3</v>
      </c>
      <c r="Q17" s="156">
        <v>28.5</v>
      </c>
      <c r="R17" s="156">
        <v>0</v>
      </c>
      <c r="S17" s="156">
        <v>1.7</v>
      </c>
      <c r="T17" s="156">
        <v>28.42</v>
      </c>
      <c r="U17" s="156">
        <v>53.8</v>
      </c>
      <c r="V17" s="156">
        <v>27.37</v>
      </c>
      <c r="W17" s="156">
        <v>0</v>
      </c>
      <c r="X17" s="156">
        <v>36.78</v>
      </c>
      <c r="Y17" s="156">
        <v>116.44</v>
      </c>
      <c r="Z17" s="156">
        <v>0</v>
      </c>
      <c r="AA17" s="156">
        <v>31.15</v>
      </c>
      <c r="AB17" s="156">
        <v>2</v>
      </c>
      <c r="AC17" s="156">
        <v>29.3</v>
      </c>
      <c r="AD17" s="156">
        <v>16.2</v>
      </c>
      <c r="AE17" s="156">
        <v>187.8</v>
      </c>
      <c r="AF17" s="156">
        <v>0</v>
      </c>
      <c r="AG17" s="156">
        <v>0</v>
      </c>
      <c r="AH17" s="156">
        <v>0</v>
      </c>
      <c r="AI17" s="156">
        <v>23.69</v>
      </c>
      <c r="AJ17" s="156">
        <v>1.7</v>
      </c>
      <c r="AK17" s="156">
        <v>79.92</v>
      </c>
      <c r="AL17" s="156">
        <v>199.2</v>
      </c>
      <c r="AM17" s="156">
        <v>116.45</v>
      </c>
      <c r="AN17" s="156">
        <v>28.81</v>
      </c>
      <c r="AO17" s="156">
        <v>0</v>
      </c>
      <c r="AP17" s="156">
        <v>172.63</v>
      </c>
      <c r="AQ17" s="156">
        <v>37.5</v>
      </c>
      <c r="AR17" s="156">
        <v>0</v>
      </c>
      <c r="AS17" s="156">
        <v>0</v>
      </c>
      <c r="AT17" s="156">
        <v>2.04</v>
      </c>
      <c r="AU17" s="156">
        <v>35.46</v>
      </c>
    </row>
    <row r="18" ht="22.5" spans="1:47">
      <c r="A18" s="155" t="s">
        <v>126</v>
      </c>
      <c r="B18" s="156">
        <v>8022.75</v>
      </c>
      <c r="C18" s="156">
        <v>6888.51</v>
      </c>
      <c r="D18" s="156">
        <v>4001.52</v>
      </c>
      <c r="E18" s="156">
        <v>543.4</v>
      </c>
      <c r="F18" s="156">
        <v>74.71</v>
      </c>
      <c r="G18" s="156">
        <v>1986.48</v>
      </c>
      <c r="H18" s="156">
        <v>117.49</v>
      </c>
      <c r="I18" s="156">
        <v>0</v>
      </c>
      <c r="J18" s="156">
        <v>58.75</v>
      </c>
      <c r="K18" s="156">
        <v>0</v>
      </c>
      <c r="L18" s="156">
        <v>18.04</v>
      </c>
      <c r="M18" s="156">
        <v>88.12</v>
      </c>
      <c r="N18" s="156">
        <v>0</v>
      </c>
      <c r="O18" s="156">
        <v>1094.37</v>
      </c>
      <c r="P18" s="156">
        <v>127.51</v>
      </c>
      <c r="Q18" s="156">
        <v>22</v>
      </c>
      <c r="R18" s="156">
        <v>0</v>
      </c>
      <c r="S18" s="156">
        <v>0.2</v>
      </c>
      <c r="T18" s="156">
        <v>24.86</v>
      </c>
      <c r="U18" s="156">
        <v>96.42</v>
      </c>
      <c r="V18" s="156">
        <v>5.5</v>
      </c>
      <c r="W18" s="156">
        <v>0</v>
      </c>
      <c r="X18" s="156">
        <v>48</v>
      </c>
      <c r="Y18" s="156">
        <v>94.8</v>
      </c>
      <c r="Z18" s="156">
        <v>0</v>
      </c>
      <c r="AA18" s="156">
        <v>37.2</v>
      </c>
      <c r="AB18" s="156">
        <v>1</v>
      </c>
      <c r="AC18" s="156">
        <v>31.8</v>
      </c>
      <c r="AD18" s="156">
        <v>34.2</v>
      </c>
      <c r="AE18" s="156">
        <v>77.37</v>
      </c>
      <c r="AF18" s="156">
        <v>0</v>
      </c>
      <c r="AG18" s="156">
        <v>6.78</v>
      </c>
      <c r="AH18" s="156">
        <v>0</v>
      </c>
      <c r="AI18" s="156">
        <v>20.62</v>
      </c>
      <c r="AJ18" s="156">
        <v>0</v>
      </c>
      <c r="AK18" s="156">
        <v>79.71</v>
      </c>
      <c r="AL18" s="156">
        <v>161.46</v>
      </c>
      <c r="AM18" s="156">
        <v>113.3</v>
      </c>
      <c r="AN18" s="156">
        <v>54.55</v>
      </c>
      <c r="AO18" s="156">
        <v>0</v>
      </c>
      <c r="AP18" s="156">
        <v>57.09</v>
      </c>
      <c r="AQ18" s="156">
        <v>39.87</v>
      </c>
      <c r="AR18" s="156">
        <v>0</v>
      </c>
      <c r="AS18" s="156">
        <v>0</v>
      </c>
      <c r="AT18" s="156">
        <v>0</v>
      </c>
      <c r="AU18" s="156">
        <v>39.87</v>
      </c>
    </row>
    <row r="19" ht="33.75" spans="1:47">
      <c r="A19" s="155" t="s">
        <v>127</v>
      </c>
      <c r="B19" s="156">
        <v>1332.06</v>
      </c>
      <c r="C19" s="156">
        <v>1000.29</v>
      </c>
      <c r="D19" s="156">
        <v>609.12</v>
      </c>
      <c r="E19" s="156">
        <v>294.33</v>
      </c>
      <c r="F19" s="156">
        <v>42.44</v>
      </c>
      <c r="G19" s="156">
        <v>49.6</v>
      </c>
      <c r="H19" s="156">
        <v>0</v>
      </c>
      <c r="I19" s="156">
        <v>0</v>
      </c>
      <c r="J19" s="156">
        <v>0</v>
      </c>
      <c r="K19" s="156">
        <v>0</v>
      </c>
      <c r="L19" s="156">
        <v>0</v>
      </c>
      <c r="M19" s="156">
        <v>0</v>
      </c>
      <c r="N19" s="156">
        <v>4.8</v>
      </c>
      <c r="O19" s="156">
        <v>325.84</v>
      </c>
      <c r="P19" s="156">
        <v>55.48</v>
      </c>
      <c r="Q19" s="156">
        <v>11.3</v>
      </c>
      <c r="R19" s="156">
        <v>0</v>
      </c>
      <c r="S19" s="156">
        <v>0.08</v>
      </c>
      <c r="T19" s="156">
        <v>3.52</v>
      </c>
      <c r="U19" s="156">
        <v>14.3</v>
      </c>
      <c r="V19" s="156">
        <v>19.2</v>
      </c>
      <c r="W19" s="156">
        <v>0</v>
      </c>
      <c r="X19" s="156">
        <v>3.22</v>
      </c>
      <c r="Y19" s="156">
        <v>48.28</v>
      </c>
      <c r="Z19" s="156">
        <v>5</v>
      </c>
      <c r="AA19" s="156">
        <v>11.64</v>
      </c>
      <c r="AB19" s="156">
        <v>0</v>
      </c>
      <c r="AC19" s="156">
        <v>8.4</v>
      </c>
      <c r="AD19" s="156">
        <v>8</v>
      </c>
      <c r="AE19" s="156">
        <v>17.1</v>
      </c>
      <c r="AF19" s="156">
        <v>0</v>
      </c>
      <c r="AG19" s="156">
        <v>0</v>
      </c>
      <c r="AH19" s="156">
        <v>0</v>
      </c>
      <c r="AI19" s="156">
        <v>12.6</v>
      </c>
      <c r="AJ19" s="156">
        <v>2</v>
      </c>
      <c r="AK19" s="156">
        <v>11.86</v>
      </c>
      <c r="AL19" s="156">
        <v>43.26</v>
      </c>
      <c r="AM19" s="156">
        <v>28.4</v>
      </c>
      <c r="AN19" s="156">
        <v>4</v>
      </c>
      <c r="AO19" s="156">
        <v>0.4</v>
      </c>
      <c r="AP19" s="156">
        <v>17.8</v>
      </c>
      <c r="AQ19" s="156">
        <v>5.93</v>
      </c>
      <c r="AR19" s="156">
        <v>0</v>
      </c>
      <c r="AS19" s="156">
        <v>0</v>
      </c>
      <c r="AT19" s="156">
        <v>0</v>
      </c>
      <c r="AU19" s="156">
        <v>5.93</v>
      </c>
    </row>
    <row r="20" ht="22.5" spans="1:47">
      <c r="A20" s="155" t="s">
        <v>1225</v>
      </c>
      <c r="B20" s="156">
        <v>716.5</v>
      </c>
      <c r="C20" s="156">
        <v>543.09</v>
      </c>
      <c r="D20" s="156">
        <v>260.4</v>
      </c>
      <c r="E20" s="156">
        <v>86.54</v>
      </c>
      <c r="F20" s="156">
        <v>12.4</v>
      </c>
      <c r="G20" s="156">
        <v>74.4</v>
      </c>
      <c r="H20" s="156">
        <v>38.96</v>
      </c>
      <c r="I20" s="156">
        <v>0</v>
      </c>
      <c r="J20" s="156">
        <v>19.24</v>
      </c>
      <c r="K20" s="156">
        <v>15.05</v>
      </c>
      <c r="L20" s="156">
        <v>7.24</v>
      </c>
      <c r="M20" s="156">
        <v>28.86</v>
      </c>
      <c r="N20" s="156">
        <v>0</v>
      </c>
      <c r="O20" s="156">
        <v>108.1</v>
      </c>
      <c r="P20" s="156">
        <v>17.62</v>
      </c>
      <c r="Q20" s="156">
        <v>2</v>
      </c>
      <c r="R20" s="156">
        <v>0</v>
      </c>
      <c r="S20" s="156">
        <v>0</v>
      </c>
      <c r="T20" s="156">
        <v>6.56</v>
      </c>
      <c r="U20" s="156">
        <v>7.8</v>
      </c>
      <c r="V20" s="156">
        <v>0.84</v>
      </c>
      <c r="W20" s="156">
        <v>0</v>
      </c>
      <c r="X20" s="156">
        <v>0</v>
      </c>
      <c r="Y20" s="156">
        <v>7</v>
      </c>
      <c r="Z20" s="156">
        <v>0</v>
      </c>
      <c r="AA20" s="156">
        <v>0</v>
      </c>
      <c r="AB20" s="156">
        <v>0</v>
      </c>
      <c r="AC20" s="156">
        <v>10</v>
      </c>
      <c r="AD20" s="156">
        <v>7</v>
      </c>
      <c r="AE20" s="156">
        <v>13.74</v>
      </c>
      <c r="AF20" s="156">
        <v>0</v>
      </c>
      <c r="AG20" s="156">
        <v>0</v>
      </c>
      <c r="AH20" s="156">
        <v>0</v>
      </c>
      <c r="AI20" s="156">
        <v>0</v>
      </c>
      <c r="AJ20" s="156">
        <v>0</v>
      </c>
      <c r="AK20" s="156">
        <v>5.21</v>
      </c>
      <c r="AL20" s="156">
        <v>18.65</v>
      </c>
      <c r="AM20" s="156">
        <v>5.2</v>
      </c>
      <c r="AN20" s="156">
        <v>0</v>
      </c>
      <c r="AO20" s="156">
        <v>0</v>
      </c>
      <c r="AP20" s="156">
        <v>6.48</v>
      </c>
      <c r="AQ20" s="156">
        <v>65.31</v>
      </c>
      <c r="AR20" s="156">
        <v>58.5</v>
      </c>
      <c r="AS20" s="156">
        <v>0</v>
      </c>
      <c r="AT20" s="156">
        <v>4.2</v>
      </c>
      <c r="AU20" s="156">
        <v>2.61</v>
      </c>
    </row>
    <row r="21" spans="1:47">
      <c r="A21" s="155" t="s">
        <v>129</v>
      </c>
      <c r="B21" s="156">
        <v>80.04</v>
      </c>
      <c r="C21" s="156">
        <v>61.08</v>
      </c>
      <c r="D21" s="156">
        <v>24.48</v>
      </c>
      <c r="E21" s="156">
        <v>17.25</v>
      </c>
      <c r="F21" s="156">
        <v>2.04</v>
      </c>
      <c r="G21" s="156">
        <v>0</v>
      </c>
      <c r="H21" s="156">
        <v>7</v>
      </c>
      <c r="I21" s="156">
        <v>0</v>
      </c>
      <c r="J21" s="156">
        <v>3.34</v>
      </c>
      <c r="K21" s="156">
        <v>1.22</v>
      </c>
      <c r="L21" s="156">
        <v>0.74</v>
      </c>
      <c r="M21" s="156">
        <v>5.01</v>
      </c>
      <c r="N21" s="156">
        <v>0</v>
      </c>
      <c r="O21" s="156">
        <v>18.72</v>
      </c>
      <c r="P21" s="156">
        <v>4.5</v>
      </c>
      <c r="Q21" s="156">
        <v>0.5</v>
      </c>
      <c r="R21" s="156">
        <v>0</v>
      </c>
      <c r="S21" s="156">
        <v>0</v>
      </c>
      <c r="T21" s="156">
        <v>0</v>
      </c>
      <c r="U21" s="156">
        <v>2.5</v>
      </c>
      <c r="V21" s="156">
        <v>0.5</v>
      </c>
      <c r="W21" s="156">
        <v>0</v>
      </c>
      <c r="X21" s="156">
        <v>2</v>
      </c>
      <c r="Y21" s="156">
        <v>2</v>
      </c>
      <c r="Z21" s="156">
        <v>0</v>
      </c>
      <c r="AA21" s="156">
        <v>0.2</v>
      </c>
      <c r="AB21" s="156">
        <v>0</v>
      </c>
      <c r="AC21" s="156">
        <v>0</v>
      </c>
      <c r="AD21" s="156">
        <v>0</v>
      </c>
      <c r="AE21" s="156">
        <v>1</v>
      </c>
      <c r="AF21" s="156">
        <v>0</v>
      </c>
      <c r="AG21" s="156">
        <v>0</v>
      </c>
      <c r="AH21" s="156">
        <v>0</v>
      </c>
      <c r="AI21" s="156">
        <v>0.4</v>
      </c>
      <c r="AJ21" s="156">
        <v>0.7</v>
      </c>
      <c r="AK21" s="156">
        <v>0.49</v>
      </c>
      <c r="AL21" s="156">
        <v>0.59</v>
      </c>
      <c r="AM21" s="156">
        <v>1</v>
      </c>
      <c r="AN21" s="156">
        <v>0.3</v>
      </c>
      <c r="AO21" s="156">
        <v>0</v>
      </c>
      <c r="AP21" s="156">
        <v>2.04</v>
      </c>
      <c r="AQ21" s="156">
        <v>0.24</v>
      </c>
      <c r="AR21" s="156">
        <v>0</v>
      </c>
      <c r="AS21" s="156">
        <v>0</v>
      </c>
      <c r="AT21" s="156">
        <v>0</v>
      </c>
      <c r="AU21" s="156">
        <v>0.24</v>
      </c>
    </row>
    <row r="22" ht="33.75" spans="1:47">
      <c r="A22" s="155" t="s">
        <v>130</v>
      </c>
      <c r="B22" s="156">
        <v>2832.42</v>
      </c>
      <c r="C22" s="156">
        <v>2216.1</v>
      </c>
      <c r="D22" s="156">
        <v>945.96</v>
      </c>
      <c r="E22" s="156">
        <v>526.65</v>
      </c>
      <c r="F22" s="156">
        <v>66.57</v>
      </c>
      <c r="G22" s="156">
        <v>84.32</v>
      </c>
      <c r="H22" s="156">
        <v>241.08</v>
      </c>
      <c r="I22" s="156">
        <v>0</v>
      </c>
      <c r="J22" s="156">
        <v>115.21</v>
      </c>
      <c r="K22" s="156">
        <v>55.11</v>
      </c>
      <c r="L22" s="156">
        <v>26.01</v>
      </c>
      <c r="M22" s="156">
        <v>155.19</v>
      </c>
      <c r="N22" s="156">
        <v>0</v>
      </c>
      <c r="O22" s="156">
        <v>603.23</v>
      </c>
      <c r="P22" s="156">
        <v>23.8</v>
      </c>
      <c r="Q22" s="156">
        <v>2.09</v>
      </c>
      <c r="R22" s="156">
        <v>0</v>
      </c>
      <c r="S22" s="156">
        <v>0</v>
      </c>
      <c r="T22" s="156">
        <v>13.09</v>
      </c>
      <c r="U22" s="156">
        <v>76.09</v>
      </c>
      <c r="V22" s="156">
        <v>11</v>
      </c>
      <c r="W22" s="156">
        <v>0</v>
      </c>
      <c r="X22" s="156">
        <v>172.09</v>
      </c>
      <c r="Y22" s="156">
        <v>3.27</v>
      </c>
      <c r="Z22" s="156">
        <v>14</v>
      </c>
      <c r="AA22" s="156">
        <v>10.27</v>
      </c>
      <c r="AB22" s="156">
        <v>0.09</v>
      </c>
      <c r="AC22" s="156">
        <v>0.27</v>
      </c>
      <c r="AD22" s="156">
        <v>1.18</v>
      </c>
      <c r="AE22" s="156">
        <v>80</v>
      </c>
      <c r="AF22" s="156">
        <v>0</v>
      </c>
      <c r="AG22" s="156">
        <v>0</v>
      </c>
      <c r="AH22" s="156">
        <v>0</v>
      </c>
      <c r="AI22" s="156">
        <v>10.18</v>
      </c>
      <c r="AJ22" s="156">
        <v>0.6</v>
      </c>
      <c r="AK22" s="156">
        <v>18.46</v>
      </c>
      <c r="AL22" s="156">
        <v>30.73</v>
      </c>
      <c r="AM22" s="156">
        <v>121.5</v>
      </c>
      <c r="AN22" s="156">
        <v>0.85</v>
      </c>
      <c r="AO22" s="156">
        <v>0</v>
      </c>
      <c r="AP22" s="156">
        <v>13.67</v>
      </c>
      <c r="AQ22" s="156">
        <v>13.09</v>
      </c>
      <c r="AR22" s="156">
        <v>0</v>
      </c>
      <c r="AS22" s="156">
        <v>0</v>
      </c>
      <c r="AT22" s="156">
        <v>3.86</v>
      </c>
      <c r="AU22" s="156">
        <v>9.23</v>
      </c>
    </row>
    <row r="23" ht="22.5" spans="1:47">
      <c r="A23" s="155" t="s">
        <v>131</v>
      </c>
      <c r="B23" s="156">
        <v>9580.21</v>
      </c>
      <c r="C23" s="156">
        <v>9580.21</v>
      </c>
      <c r="D23" s="156">
        <v>0</v>
      </c>
      <c r="E23" s="156">
        <v>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9580.21</v>
      </c>
      <c r="N23" s="156">
        <v>0</v>
      </c>
      <c r="O23" s="156">
        <v>0</v>
      </c>
      <c r="P23" s="156">
        <v>0</v>
      </c>
      <c r="Q23" s="156">
        <v>0</v>
      </c>
      <c r="R23" s="156">
        <v>0</v>
      </c>
      <c r="S23" s="156">
        <v>0</v>
      </c>
      <c r="T23" s="156">
        <v>0</v>
      </c>
      <c r="U23" s="156">
        <v>0</v>
      </c>
      <c r="V23" s="156">
        <v>0</v>
      </c>
      <c r="W23" s="156">
        <v>0</v>
      </c>
      <c r="X23" s="156">
        <v>0</v>
      </c>
      <c r="Y23" s="156">
        <v>0</v>
      </c>
      <c r="Z23" s="156">
        <v>0</v>
      </c>
      <c r="AA23" s="156">
        <v>0</v>
      </c>
      <c r="AB23" s="156">
        <v>0</v>
      </c>
      <c r="AC23" s="156">
        <v>0</v>
      </c>
      <c r="AD23" s="156">
        <v>0</v>
      </c>
      <c r="AE23" s="156">
        <v>0</v>
      </c>
      <c r="AF23" s="156">
        <v>0</v>
      </c>
      <c r="AG23" s="156">
        <v>0</v>
      </c>
      <c r="AH23" s="156">
        <v>0</v>
      </c>
      <c r="AI23" s="156">
        <v>0</v>
      </c>
      <c r="AJ23" s="156">
        <v>0</v>
      </c>
      <c r="AK23" s="156">
        <v>0</v>
      </c>
      <c r="AL23" s="156">
        <v>0</v>
      </c>
      <c r="AM23" s="156">
        <v>0</v>
      </c>
      <c r="AN23" s="156">
        <v>0</v>
      </c>
      <c r="AO23" s="156">
        <v>0</v>
      </c>
      <c r="AP23" s="156">
        <v>0</v>
      </c>
      <c r="AQ23" s="156">
        <v>0</v>
      </c>
      <c r="AR23" s="156">
        <v>0</v>
      </c>
      <c r="AS23" s="156">
        <v>0</v>
      </c>
      <c r="AT23" s="156">
        <v>0</v>
      </c>
      <c r="AU23" s="156">
        <v>0</v>
      </c>
    </row>
    <row r="24" ht="22.5" spans="1:47">
      <c r="A24" s="155" t="s">
        <v>132</v>
      </c>
      <c r="B24" s="156">
        <v>133.99</v>
      </c>
      <c r="C24" s="156">
        <v>120.63</v>
      </c>
      <c r="D24" s="156">
        <v>77.64</v>
      </c>
      <c r="E24" s="156">
        <v>0</v>
      </c>
      <c r="F24" s="156">
        <v>0</v>
      </c>
      <c r="G24" s="156">
        <v>42.16</v>
      </c>
      <c r="H24" s="156">
        <v>0</v>
      </c>
      <c r="I24" s="156">
        <v>0</v>
      </c>
      <c r="J24" s="156">
        <v>0</v>
      </c>
      <c r="K24" s="156">
        <v>0</v>
      </c>
      <c r="L24" s="156">
        <v>0.83</v>
      </c>
      <c r="M24" s="156">
        <v>0</v>
      </c>
      <c r="N24" s="156">
        <v>0</v>
      </c>
      <c r="O24" s="156">
        <v>12.58</v>
      </c>
      <c r="P24" s="156">
        <v>3</v>
      </c>
      <c r="Q24" s="156">
        <v>0</v>
      </c>
      <c r="R24" s="156">
        <v>0</v>
      </c>
      <c r="S24" s="156">
        <v>0</v>
      </c>
      <c r="T24" s="156">
        <v>0.5</v>
      </c>
      <c r="U24" s="156">
        <v>0.6</v>
      </c>
      <c r="V24" s="156">
        <v>0</v>
      </c>
      <c r="W24" s="156">
        <v>0</v>
      </c>
      <c r="X24" s="156">
        <v>0</v>
      </c>
      <c r="Y24" s="156">
        <v>0.52</v>
      </c>
      <c r="Z24" s="156">
        <v>0</v>
      </c>
      <c r="AA24" s="156">
        <v>0</v>
      </c>
      <c r="AB24" s="156">
        <v>0</v>
      </c>
      <c r="AC24" s="156">
        <v>0</v>
      </c>
      <c r="AD24" s="156">
        <v>0</v>
      </c>
      <c r="AE24" s="156">
        <v>0.9</v>
      </c>
      <c r="AF24" s="156">
        <v>0.6</v>
      </c>
      <c r="AG24" s="156">
        <v>0</v>
      </c>
      <c r="AH24" s="156">
        <v>0</v>
      </c>
      <c r="AI24" s="156">
        <v>0</v>
      </c>
      <c r="AJ24" s="156">
        <v>0</v>
      </c>
      <c r="AK24" s="156">
        <v>1.55</v>
      </c>
      <c r="AL24" s="156">
        <v>4.91</v>
      </c>
      <c r="AM24" s="156">
        <v>0</v>
      </c>
      <c r="AN24" s="156">
        <v>0</v>
      </c>
      <c r="AO24" s="156">
        <v>0</v>
      </c>
      <c r="AP24" s="156">
        <v>0</v>
      </c>
      <c r="AQ24" s="156">
        <v>0.78</v>
      </c>
      <c r="AR24" s="156">
        <v>0</v>
      </c>
      <c r="AS24" s="156">
        <v>0</v>
      </c>
      <c r="AT24" s="156">
        <v>0</v>
      </c>
      <c r="AU24" s="156">
        <v>0.78</v>
      </c>
    </row>
    <row r="25" ht="33.75" spans="1:47">
      <c r="A25" s="155" t="s">
        <v>133</v>
      </c>
      <c r="B25" s="156">
        <v>895.63</v>
      </c>
      <c r="C25" s="156">
        <v>692.88</v>
      </c>
      <c r="D25" s="156">
        <v>386.64</v>
      </c>
      <c r="E25" s="156">
        <v>222.47</v>
      </c>
      <c r="F25" s="156">
        <v>24.25</v>
      </c>
      <c r="G25" s="156">
        <v>59.52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199</v>
      </c>
      <c r="P25" s="156">
        <v>27.72</v>
      </c>
      <c r="Q25" s="156">
        <v>0</v>
      </c>
      <c r="R25" s="156">
        <v>0</v>
      </c>
      <c r="S25" s="156">
        <v>0</v>
      </c>
      <c r="T25" s="156">
        <v>1.6</v>
      </c>
      <c r="U25" s="156">
        <v>10</v>
      </c>
      <c r="V25" s="156">
        <v>1</v>
      </c>
      <c r="W25" s="156">
        <v>0</v>
      </c>
      <c r="X25" s="156">
        <v>19</v>
      </c>
      <c r="Y25" s="156">
        <v>36.6</v>
      </c>
      <c r="Z25" s="156">
        <v>0</v>
      </c>
      <c r="AA25" s="156">
        <v>0</v>
      </c>
      <c r="AB25" s="156">
        <v>0</v>
      </c>
      <c r="AC25" s="156">
        <v>2.8</v>
      </c>
      <c r="AD25" s="156">
        <v>0</v>
      </c>
      <c r="AE25" s="156">
        <v>24.9</v>
      </c>
      <c r="AF25" s="156">
        <v>0</v>
      </c>
      <c r="AG25" s="156">
        <v>0</v>
      </c>
      <c r="AH25" s="156">
        <v>0</v>
      </c>
      <c r="AI25" s="156">
        <v>2.5</v>
      </c>
      <c r="AJ25" s="156">
        <v>3</v>
      </c>
      <c r="AK25" s="156">
        <v>7.5</v>
      </c>
      <c r="AL25" s="156">
        <v>14.74</v>
      </c>
      <c r="AM25" s="156">
        <v>45.1</v>
      </c>
      <c r="AN25" s="156">
        <v>1</v>
      </c>
      <c r="AO25" s="156">
        <v>0</v>
      </c>
      <c r="AP25" s="156">
        <v>1.54</v>
      </c>
      <c r="AQ25" s="156">
        <v>3.75</v>
      </c>
      <c r="AR25" s="156">
        <v>0</v>
      </c>
      <c r="AS25" s="156">
        <v>0</v>
      </c>
      <c r="AT25" s="156">
        <v>0</v>
      </c>
      <c r="AU25" s="156">
        <v>3.75</v>
      </c>
    </row>
    <row r="26" spans="1:47">
      <c r="A26" s="155" t="s">
        <v>136</v>
      </c>
      <c r="B26" s="156">
        <v>31764.47</v>
      </c>
      <c r="C26" s="156">
        <v>31764.47</v>
      </c>
      <c r="D26" s="156">
        <v>31764.47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6">
        <v>0</v>
      </c>
      <c r="Y26" s="156">
        <v>0</v>
      </c>
      <c r="Z26" s="156">
        <v>0</v>
      </c>
      <c r="AA26" s="156">
        <v>0</v>
      </c>
      <c r="AB26" s="156">
        <v>0</v>
      </c>
      <c r="AC26" s="156">
        <v>0</v>
      </c>
      <c r="AD26" s="156">
        <v>0</v>
      </c>
      <c r="AE26" s="156">
        <v>0</v>
      </c>
      <c r="AF26" s="156">
        <v>0</v>
      </c>
      <c r="AG26" s="156">
        <v>0</v>
      </c>
      <c r="AH26" s="156">
        <v>0</v>
      </c>
      <c r="AI26" s="156">
        <v>0</v>
      </c>
      <c r="AJ26" s="156">
        <v>0</v>
      </c>
      <c r="AK26" s="156">
        <v>0</v>
      </c>
      <c r="AL26" s="156">
        <v>0</v>
      </c>
      <c r="AM26" s="156">
        <v>0</v>
      </c>
      <c r="AN26" s="156">
        <v>0</v>
      </c>
      <c r="AO26" s="156">
        <v>0</v>
      </c>
      <c r="AP26" s="156">
        <v>0</v>
      </c>
      <c r="AQ26" s="156">
        <v>0</v>
      </c>
      <c r="AR26" s="156">
        <v>0</v>
      </c>
      <c r="AS26" s="156">
        <v>0</v>
      </c>
      <c r="AT26" s="156">
        <v>0</v>
      </c>
      <c r="AU26" s="156">
        <v>0</v>
      </c>
    </row>
  </sheetData>
  <mergeCells count="6">
    <mergeCell ref="A2:AU2"/>
    <mergeCell ref="C4:N4"/>
    <mergeCell ref="O4:AP4"/>
    <mergeCell ref="AQ4:AU4"/>
    <mergeCell ref="A4:A5"/>
    <mergeCell ref="B4:B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目录</vt:lpstr>
      <vt:lpstr>表1</vt:lpstr>
      <vt:lpstr>表2</vt:lpstr>
      <vt:lpstr>表3</vt:lpstr>
      <vt:lpstr>表4</vt:lpstr>
      <vt:lpstr>表5</vt:lpstr>
      <vt:lpstr>表6</vt:lpstr>
      <vt:lpstr>表7</vt:lpstr>
      <vt:lpstr>表8</vt:lpstr>
      <vt:lpstr>表9</vt:lpstr>
      <vt:lpstr>表10</vt:lpstr>
      <vt:lpstr>表11</vt:lpstr>
      <vt:lpstr>表12</vt:lpstr>
      <vt:lpstr>表13</vt:lpstr>
      <vt:lpstr>表14</vt:lpstr>
      <vt:lpstr>表15</vt:lpstr>
      <vt:lpstr>表16</vt:lpstr>
      <vt:lpstr>表17</vt:lpstr>
      <vt:lpstr>表18</vt:lpstr>
      <vt:lpstr>表19</vt:lpstr>
      <vt:lpstr>表20</vt:lpstr>
      <vt:lpstr>表21</vt:lpstr>
      <vt:lpstr>表22</vt:lpstr>
      <vt:lpstr>表23</vt:lpstr>
      <vt:lpstr>表24</vt:lpstr>
      <vt:lpstr>表25</vt:lpstr>
      <vt:lpstr>表26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谢廷 10.105.98.139</dc:creator>
  <cp:lastModifiedBy>Administrator</cp:lastModifiedBy>
  <dcterms:created xsi:type="dcterms:W3CDTF">2020-01-19T00:47:00Z</dcterms:created>
  <cp:lastPrinted>2020-01-19T01:57:00Z</cp:lastPrinted>
  <dcterms:modified xsi:type="dcterms:W3CDTF">2021-06-22T07:48:51Z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0DDAD4C2644B4FEFA19C7F457B2885C6</vt:lpwstr>
  </property>
  <property fmtid="{D5CDD505-2E9C-101B-9397-08002B2CF9AE}" pid="3" name="KSOProductBuildVer">
    <vt:lpwstr>2052-11.1.0.10577</vt:lpwstr>
  </property>
</Properties>
</file>