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960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8" r:id="rId7"/>
    <sheet name="表8" sheetId="9" r:id="rId8"/>
    <sheet name="表9" sheetId="10" r:id="rId9"/>
    <sheet name="表10" sheetId="11" r:id="rId10"/>
    <sheet name="表11" sheetId="12" r:id="rId11"/>
    <sheet name="表12" sheetId="13" r:id="rId12"/>
    <sheet name="表13" sheetId="14" r:id="rId13"/>
    <sheet name="表14" sheetId="15" r:id="rId14"/>
    <sheet name="表15" sheetId="16" r:id="rId15"/>
  </sheets>
  <externalReferences>
    <externalReference r:id="rId16"/>
  </externalReferences>
  <definedNames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6">#REF!</definedName>
    <definedName name="a" localSheetId="7">#REF!</definedName>
    <definedName name="a">#REF!</definedName>
    <definedName name="m00" localSheetId="11">#REF!</definedName>
    <definedName name="m00" localSheetId="12">#REF!</definedName>
    <definedName name="m00" localSheetId="13">#REF!</definedName>
    <definedName name="m00" localSheetId="14">#REF!</definedName>
    <definedName name="m00" localSheetId="6">#REF!</definedName>
    <definedName name="m00" localSheetId="7">#REF!</definedName>
    <definedName name="m00">#REF!</definedName>
    <definedName name="_xlnm.Print_Area" localSheetId="1">表2!$A$1:$E$29</definedName>
    <definedName name="_xlnm.Print_Titles" localSheetId="2">表3!$2:$4</definedName>
  </definedNames>
  <calcPr calcId="124519"/>
</workbook>
</file>

<file path=xl/calcChain.xml><?xml version="1.0" encoding="utf-8"?>
<calcChain xmlns="http://schemas.openxmlformats.org/spreadsheetml/2006/main">
  <c r="B18" i="10"/>
  <c r="B5" i="14" l="1"/>
  <c r="B22"/>
  <c r="B18"/>
  <c r="B15"/>
  <c r="B10"/>
  <c r="B6"/>
  <c r="B5" i="13"/>
  <c r="B17"/>
  <c r="B26"/>
  <c r="B23"/>
  <c r="B11"/>
  <c r="B6"/>
  <c r="B5" i="12"/>
  <c r="B14" s="1"/>
  <c r="B13" i="11"/>
  <c r="B5"/>
  <c r="C8" i="10"/>
  <c r="C5"/>
  <c r="C13"/>
  <c r="C14"/>
  <c r="C17"/>
  <c r="C16"/>
  <c r="C12"/>
  <c r="C15"/>
  <c r="C11"/>
  <c r="C10"/>
  <c r="C9"/>
  <c r="C18" l="1"/>
  <c r="B25" i="14"/>
  <c r="B30" i="13"/>
  <c r="B26" i="9"/>
  <c r="B8"/>
  <c r="B20" s="1"/>
  <c r="B14" i="8"/>
  <c r="B20" s="1"/>
  <c r="C22" i="5"/>
  <c r="C21"/>
  <c r="C20"/>
  <c r="C19"/>
  <c r="C18"/>
  <c r="C17"/>
  <c r="C16"/>
  <c r="C15"/>
  <c r="C14"/>
  <c r="C13"/>
  <c r="C12"/>
  <c r="C11"/>
  <c r="C10"/>
  <c r="C9"/>
  <c r="C8"/>
  <c r="C7"/>
  <c r="C6"/>
  <c r="D19" i="4"/>
  <c r="H19"/>
  <c r="G19"/>
  <c r="I19" s="1"/>
  <c r="I18"/>
  <c r="C18"/>
  <c r="E18" s="1"/>
  <c r="I17"/>
  <c r="C17"/>
  <c r="E17" s="1"/>
  <c r="I16"/>
  <c r="C16"/>
  <c r="E16" s="1"/>
  <c r="I15"/>
  <c r="C15"/>
  <c r="E15" s="1"/>
  <c r="I14"/>
  <c r="C14"/>
  <c r="E14" s="1"/>
  <c r="I13"/>
  <c r="C13"/>
  <c r="E13" s="1"/>
  <c r="I12"/>
  <c r="E12"/>
  <c r="C12"/>
  <c r="I11"/>
  <c r="C11"/>
  <c r="E11" s="1"/>
  <c r="I10"/>
  <c r="C10"/>
  <c r="E10" s="1"/>
  <c r="I9"/>
  <c r="C9"/>
  <c r="E9" s="1"/>
  <c r="I8"/>
  <c r="C8"/>
  <c r="E8" s="1"/>
  <c r="I7"/>
  <c r="C7"/>
  <c r="E7" s="1"/>
  <c r="I6"/>
  <c r="C6"/>
  <c r="C19" l="1"/>
  <c r="E19" s="1"/>
  <c r="E6"/>
  <c r="C1361" i="3"/>
  <c r="C1360"/>
  <c r="B1339"/>
  <c r="B1331"/>
  <c r="C1330"/>
  <c r="C1329"/>
  <c r="C1328"/>
  <c r="C1327"/>
  <c r="C1326"/>
  <c r="C1325"/>
  <c r="B1319"/>
  <c r="B1307"/>
  <c r="B1306"/>
  <c r="C1305"/>
  <c r="C1304"/>
  <c r="C1303"/>
  <c r="C1302"/>
  <c r="C1301"/>
  <c r="C1300"/>
  <c r="C1299"/>
  <c r="C1298"/>
  <c r="C1297"/>
  <c r="C1296"/>
  <c r="C1295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B1254"/>
  <c r="B1253"/>
  <c r="B1245"/>
  <c r="B1236"/>
  <c r="B1235" s="1"/>
  <c r="B1218"/>
  <c r="C1217"/>
  <c r="C1216"/>
  <c r="C1215"/>
  <c r="C1214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B1171"/>
  <c r="B1170" s="1"/>
  <c r="C1157"/>
  <c r="C1156"/>
  <c r="C1155"/>
  <c r="C1138"/>
  <c r="C1137"/>
  <c r="C1136"/>
  <c r="C1135"/>
  <c r="B1131"/>
  <c r="C1130"/>
  <c r="C1129"/>
  <c r="C1128"/>
  <c r="B1112"/>
  <c r="B1111" s="1"/>
  <c r="B1091"/>
  <c r="B1077"/>
  <c r="C1076"/>
  <c r="C1075"/>
  <c r="B1072"/>
  <c r="C1071"/>
  <c r="C1070"/>
  <c r="C1069"/>
  <c r="C1068"/>
  <c r="C1067"/>
  <c r="C1066"/>
  <c r="C1065"/>
  <c r="C1064"/>
  <c r="C1063"/>
  <c r="C1062"/>
  <c r="B1056"/>
  <c r="B1046"/>
  <c r="B1045"/>
  <c r="B1042"/>
  <c r="C1041"/>
  <c r="C1040"/>
  <c r="C1039"/>
  <c r="C1038"/>
  <c r="C1037"/>
  <c r="B1030"/>
  <c r="B1025"/>
  <c r="B1015"/>
  <c r="B1005"/>
  <c r="C1003"/>
  <c r="C1002"/>
  <c r="C1001"/>
  <c r="B982"/>
  <c r="B981" s="1"/>
  <c r="C980"/>
  <c r="C979"/>
  <c r="C978"/>
  <c r="C977"/>
  <c r="C976"/>
  <c r="C975"/>
  <c r="B968"/>
  <c r="C967"/>
  <c r="C966"/>
  <c r="B961"/>
  <c r="C960"/>
  <c r="B955"/>
  <c r="B944"/>
  <c r="C943"/>
  <c r="C942"/>
  <c r="C941"/>
  <c r="C940"/>
  <c r="C939"/>
  <c r="C938"/>
  <c r="C937"/>
  <c r="C936"/>
  <c r="C935"/>
  <c r="C934"/>
  <c r="C933"/>
  <c r="C931"/>
  <c r="C930"/>
  <c r="C929"/>
  <c r="C928"/>
  <c r="C927"/>
  <c r="C926"/>
  <c r="C925"/>
  <c r="C924"/>
  <c r="C923"/>
  <c r="C922"/>
  <c r="B907"/>
  <c r="C905"/>
  <c r="C901"/>
  <c r="B882"/>
  <c r="C876"/>
  <c r="C875"/>
  <c r="C874"/>
  <c r="C873"/>
  <c r="C872"/>
  <c r="C871"/>
  <c r="C870"/>
  <c r="C869"/>
  <c r="C868"/>
  <c r="B857"/>
  <c r="B856" s="1"/>
  <c r="B833"/>
  <c r="B754"/>
  <c r="B741"/>
  <c r="C740"/>
  <c r="B738"/>
  <c r="B734"/>
  <c r="B730"/>
  <c r="C729"/>
  <c r="B725"/>
  <c r="B721"/>
  <c r="C720"/>
  <c r="B718"/>
  <c r="B706"/>
  <c r="C705"/>
  <c r="C704"/>
  <c r="C703"/>
  <c r="C702"/>
  <c r="B689"/>
  <c r="B684"/>
  <c r="B683"/>
  <c r="B673"/>
  <c r="B668"/>
  <c r="C667"/>
  <c r="C666"/>
  <c r="B664"/>
  <c r="C663"/>
  <c r="C662"/>
  <c r="C661"/>
  <c r="C660"/>
  <c r="C659"/>
  <c r="C658"/>
  <c r="C657"/>
  <c r="C656"/>
  <c r="C655"/>
  <c r="B652"/>
  <c r="C651"/>
  <c r="B644"/>
  <c r="B635"/>
  <c r="B628"/>
  <c r="B621"/>
  <c r="B613"/>
  <c r="B603"/>
  <c r="B599"/>
  <c r="B590"/>
  <c r="C589"/>
  <c r="C588"/>
  <c r="B580"/>
  <c r="B566"/>
  <c r="B565"/>
  <c r="B561"/>
  <c r="B554"/>
  <c r="B545"/>
  <c r="B534"/>
  <c r="B526"/>
  <c r="B510"/>
  <c r="B509" s="1"/>
  <c r="B453"/>
  <c r="B398"/>
  <c r="B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B372"/>
  <c r="B362"/>
  <c r="B346"/>
  <c r="B337"/>
  <c r="C336"/>
  <c r="C335"/>
  <c r="C334"/>
  <c r="C333"/>
  <c r="C332"/>
  <c r="C331"/>
  <c r="C330"/>
  <c r="C329"/>
  <c r="B322"/>
  <c r="B313"/>
  <c r="C312"/>
  <c r="B309"/>
  <c r="B307"/>
  <c r="B297"/>
  <c r="B290" s="1"/>
  <c r="B248"/>
  <c r="B231"/>
  <c r="B225"/>
  <c r="B219"/>
  <c r="C218"/>
  <c r="C217"/>
  <c r="C216"/>
  <c r="C215"/>
  <c r="C214"/>
  <c r="C213"/>
  <c r="B205"/>
  <c r="B199"/>
  <c r="B192"/>
  <c r="B185"/>
  <c r="B178"/>
  <c r="B171"/>
  <c r="B165"/>
  <c r="B157"/>
  <c r="B150"/>
  <c r="B136"/>
  <c r="B125"/>
  <c r="C124"/>
  <c r="C123"/>
  <c r="C122"/>
  <c r="C121"/>
  <c r="C120"/>
  <c r="B116"/>
  <c r="B106"/>
  <c r="C105"/>
  <c r="C104"/>
  <c r="C103"/>
  <c r="C102"/>
  <c r="C101"/>
  <c r="C100"/>
  <c r="C99"/>
  <c r="C98"/>
  <c r="C97"/>
  <c r="C96"/>
  <c r="C95"/>
  <c r="C94"/>
  <c r="C93"/>
  <c r="B84"/>
  <c r="C82"/>
  <c r="C81"/>
  <c r="C80"/>
  <c r="C79"/>
  <c r="C78"/>
  <c r="C77"/>
  <c r="C76"/>
  <c r="C75"/>
  <c r="C74"/>
  <c r="C73"/>
  <c r="B72"/>
  <c r="B61"/>
  <c r="B50"/>
  <c r="B39"/>
  <c r="B28"/>
  <c r="B19"/>
  <c r="B7"/>
  <c r="B6"/>
  <c r="C29" i="2"/>
  <c r="B29"/>
  <c r="D28"/>
  <c r="E28" s="1"/>
  <c r="D27"/>
  <c r="E27" s="1"/>
  <c r="D26"/>
  <c r="E26" s="1"/>
  <c r="D25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D11"/>
  <c r="E11" s="1"/>
  <c r="D10"/>
  <c r="E10" s="1"/>
  <c r="D9"/>
  <c r="E9" s="1"/>
  <c r="D8"/>
  <c r="E8" s="1"/>
  <c r="D7"/>
  <c r="E7" s="1"/>
  <c r="B50" i="1"/>
  <c r="D50" s="1"/>
  <c r="C49"/>
  <c r="B49"/>
  <c r="C48"/>
  <c r="B48"/>
  <c r="C47"/>
  <c r="B47"/>
  <c r="B46"/>
  <c r="D46" s="1"/>
  <c r="E46" s="1"/>
  <c r="C45"/>
  <c r="D45" s="1"/>
  <c r="B45"/>
  <c r="C44"/>
  <c r="B44"/>
  <c r="B43"/>
  <c r="D43" s="1"/>
  <c r="C42"/>
  <c r="B42"/>
  <c r="D42" s="1"/>
  <c r="E42" s="1"/>
  <c r="C41"/>
  <c r="B41"/>
  <c r="D41" s="1"/>
  <c r="E41" s="1"/>
  <c r="C40"/>
  <c r="B40"/>
  <c r="D40" s="1"/>
  <c r="E40" s="1"/>
  <c r="C39"/>
  <c r="B39"/>
  <c r="D39" s="1"/>
  <c r="E39" s="1"/>
  <c r="C38"/>
  <c r="B38"/>
  <c r="D38" s="1"/>
  <c r="E38" s="1"/>
  <c r="C37"/>
  <c r="B37"/>
  <c r="C36"/>
  <c r="B36"/>
  <c r="C35"/>
  <c r="B35"/>
  <c r="B33"/>
  <c r="C33" s="1"/>
  <c r="D33" s="1"/>
  <c r="E33" s="1"/>
  <c r="B32"/>
  <c r="C32" s="1"/>
  <c r="D32" s="1"/>
  <c r="E32" s="1"/>
  <c r="B31"/>
  <c r="C31" s="1"/>
  <c r="B30"/>
  <c r="C30" s="1"/>
  <c r="D30" s="1"/>
  <c r="E30" s="1"/>
  <c r="B29"/>
  <c r="C29" s="1"/>
  <c r="D29" s="1"/>
  <c r="B28"/>
  <c r="C28" s="1"/>
  <c r="D28" s="1"/>
  <c r="E28" s="1"/>
  <c r="B27"/>
  <c r="C27" s="1"/>
  <c r="D27" s="1"/>
  <c r="E27" s="1"/>
  <c r="B26"/>
  <c r="C26" s="1"/>
  <c r="B25"/>
  <c r="B24"/>
  <c r="D24" s="1"/>
  <c r="B23"/>
  <c r="D23" s="1"/>
  <c r="E23" s="1"/>
  <c r="D22"/>
  <c r="B21"/>
  <c r="D21" s="1"/>
  <c r="E21" s="1"/>
  <c r="B20"/>
  <c r="D20" s="1"/>
  <c r="E20" s="1"/>
  <c r="B19"/>
  <c r="D19" s="1"/>
  <c r="E19" s="1"/>
  <c r="B18"/>
  <c r="D18" s="1"/>
  <c r="E18" s="1"/>
  <c r="B17"/>
  <c r="D17" s="1"/>
  <c r="E17" s="1"/>
  <c r="B16"/>
  <c r="D16" s="1"/>
  <c r="E16" s="1"/>
  <c r="D15"/>
  <c r="E15" s="1"/>
  <c r="B15"/>
  <c r="B14"/>
  <c r="D14" s="1"/>
  <c r="E14" s="1"/>
  <c r="B13"/>
  <c r="D13" s="1"/>
  <c r="E13" s="1"/>
  <c r="B12"/>
  <c r="D12" s="1"/>
  <c r="E12" s="1"/>
  <c r="B11"/>
  <c r="D11" s="1"/>
  <c r="B10"/>
  <c r="D10" s="1"/>
  <c r="E10" s="1"/>
  <c r="B9"/>
  <c r="D9" s="1"/>
  <c r="B8"/>
  <c r="D8" s="1"/>
  <c r="E8" s="1"/>
  <c r="B7"/>
  <c r="D7" s="1"/>
  <c r="E7" s="1"/>
  <c r="C6"/>
  <c r="D36" l="1"/>
  <c r="E36" s="1"/>
  <c r="D37"/>
  <c r="D47"/>
  <c r="E47" s="1"/>
  <c r="D48"/>
  <c r="E48" s="1"/>
  <c r="D49"/>
  <c r="B5" i="3"/>
  <c r="D29" i="2"/>
  <c r="E29" s="1"/>
  <c r="D26" i="1"/>
  <c r="C25"/>
  <c r="E45"/>
  <c r="C34"/>
  <c r="C51" s="1"/>
  <c r="B6"/>
  <c r="B34" s="1"/>
  <c r="B51" s="1"/>
  <c r="D6"/>
  <c r="D44" l="1"/>
  <c r="E44" s="1"/>
  <c r="D35"/>
  <c r="D25"/>
  <c r="E25" s="1"/>
  <c r="E26"/>
  <c r="E6"/>
  <c r="E35"/>
  <c r="D34" l="1"/>
  <c r="E34" s="1"/>
  <c r="D51" l="1"/>
  <c r="E51" s="1"/>
</calcChain>
</file>

<file path=xl/sharedStrings.xml><?xml version="1.0" encoding="utf-8"?>
<sst xmlns="http://schemas.openxmlformats.org/spreadsheetml/2006/main" count="1753" uniqueCount="1337">
  <si>
    <t>单位：万元</t>
  </si>
  <si>
    <t>项目</t>
  </si>
  <si>
    <t>2019年     完成数     （快报）</t>
  </si>
  <si>
    <t>2020年        预算数</t>
  </si>
  <si>
    <t>比上年        增减额</t>
  </si>
  <si>
    <t>比上年        增减%</t>
  </si>
  <si>
    <t>一、税收收入</t>
  </si>
  <si>
    <t xml:space="preserve"> 1.增值税37.5％</t>
  </si>
  <si>
    <t xml:space="preserve">  改征增值税37.5％</t>
  </si>
  <si>
    <t xml:space="preserve"> 2.营业税37.5％</t>
  </si>
  <si>
    <t xml:space="preserve"> 3.企业所得税28％</t>
  </si>
  <si>
    <t xml:space="preserve"> 4.所得税退税</t>
  </si>
  <si>
    <t xml:space="preserve"> 5.个人所得税28％</t>
  </si>
  <si>
    <t xml:space="preserve"> 6.资源税75％</t>
  </si>
  <si>
    <t xml:space="preserve"> 7.城市维护建设税</t>
  </si>
  <si>
    <t xml:space="preserve"> 8.房产税</t>
  </si>
  <si>
    <t xml:space="preserve"> 9.印花税</t>
  </si>
  <si>
    <t xml:space="preserve"> 10.城镇土地使用税70％</t>
  </si>
  <si>
    <t xml:space="preserve"> 11.土地增值税</t>
  </si>
  <si>
    <t xml:space="preserve"> 12.车船税</t>
  </si>
  <si>
    <t xml:space="preserve"> 13.耕地占用税</t>
  </si>
  <si>
    <t xml:space="preserve"> 14.契税</t>
  </si>
  <si>
    <t xml:space="preserve"> 15.烟叶税</t>
  </si>
  <si>
    <t xml:space="preserve"> 16.环境保护税</t>
  </si>
  <si>
    <t xml:space="preserve"> 17.其他税收收入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</si>
  <si>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</si>
  <si>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</si>
  <si>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</si>
  <si>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</si>
  <si>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</si>
  <si>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5.国有资源（资产）有偿使用收入</t>
  </si>
  <si>
    <t xml:space="preserve"> 6.捐赠收入</t>
  </si>
  <si>
    <t xml:space="preserve"> 7.政府住房基金收入</t>
  </si>
  <si>
    <t xml:space="preserve"> 8.其他非税收入</t>
  </si>
  <si>
    <t>地方一般公共预算收入</t>
  </si>
  <si>
    <t>上划省级收入</t>
  </si>
  <si>
    <t xml:space="preserve">    上划省级增值税12.5%</t>
  </si>
  <si>
    <t xml:space="preserve">    上划省级营业税12.5%</t>
  </si>
  <si>
    <t xml:space="preserve">    上划省级企业所得税12%</t>
  </si>
  <si>
    <t xml:space="preserve">    上划省级个人所得税12%</t>
  </si>
  <si>
    <t xml:space="preserve">    上划省级资源税25%</t>
  </si>
  <si>
    <t xml:space="preserve">    上划省级城镇土地使用税30%</t>
  </si>
  <si>
    <t xml:space="preserve">    上划省级环境保护税30%</t>
  </si>
  <si>
    <t xml:space="preserve">    上划省级清欠营业税</t>
  </si>
  <si>
    <t>上划中央收入</t>
  </si>
  <si>
    <t xml:space="preserve">    上划中央增值税50%</t>
  </si>
  <si>
    <t xml:space="preserve">    上划中央消费税</t>
  </si>
  <si>
    <t xml:space="preserve">    上划中央企业所得税60%</t>
  </si>
  <si>
    <t xml:space="preserve">    上划中央个人所得税60%</t>
  </si>
  <si>
    <t xml:space="preserve">    上划中央营业税50%</t>
  </si>
  <si>
    <t xml:space="preserve">    上划中央清欠营业税</t>
  </si>
  <si>
    <t>一般公共预算收入</t>
  </si>
  <si>
    <t>表一：</t>
    <phoneticPr fontId="3" type="noConversion"/>
  </si>
  <si>
    <t>2020年市级一般公共预算收入预算表</t>
    <phoneticPr fontId="3" type="noConversion"/>
  </si>
  <si>
    <t>项     目</t>
  </si>
  <si>
    <t>2019年        预算数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</si>
  <si>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</si>
  <si>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</si>
  <si>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</si>
  <si>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</si>
  <si>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</si>
  <si>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</si>
  <si>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</si>
  <si>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</si>
  <si>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</si>
  <si>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</si>
  <si>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</si>
  <si>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</si>
  <si>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</si>
  <si>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</si>
  <si>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</si>
  <si>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</si>
  <si>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</si>
  <si>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</si>
  <si>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</si>
  <si>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</si>
  <si>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</si>
  <si>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</si>
  <si>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其他支出</t>
  </si>
  <si>
    <t>一般公共预算支出合计</t>
  </si>
  <si>
    <t>表二：</t>
    <phoneticPr fontId="22" type="noConversion"/>
  </si>
  <si>
    <t>2020年市级一般公共预算支出预算表</t>
    <phoneticPr fontId="22" type="noConversion"/>
  </si>
  <si>
    <t>2020年预算数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</si>
  <si>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</si>
  <si>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</si>
  <si>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</si>
  <si>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</si>
  <si>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</si>
  <si>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</si>
  <si>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</si>
  <si>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</si>
  <si>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</si>
  <si>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</si>
  <si>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</si>
  <si>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</si>
  <si>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</si>
  <si>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</si>
  <si>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</si>
  <si>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</si>
  <si>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</si>
  <si>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</si>
  <si>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</si>
  <si>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</si>
  <si>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</si>
  <si>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</si>
  <si>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</si>
  <si>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</si>
  <si>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</si>
  <si>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</si>
  <si>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</si>
  <si>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</si>
  <si>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</si>
  <si>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</si>
  <si>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</si>
  <si>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</si>
  <si>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</si>
  <si>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</si>
  <si>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</si>
  <si>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</si>
  <si>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</si>
  <si>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</si>
  <si>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</si>
  <si>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</si>
  <si>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</si>
  <si>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</si>
  <si>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</si>
  <si>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</si>
  <si>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</si>
  <si>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</si>
  <si>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</si>
  <si>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</si>
  <si>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</si>
  <si>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</si>
  <si>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</si>
  <si>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</si>
  <si>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</si>
  <si>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</si>
  <si>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</si>
  <si>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</si>
  <si>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</si>
  <si>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</si>
  <si>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</si>
  <si>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</si>
  <si>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</si>
  <si>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</si>
  <si>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</si>
  <si>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</si>
  <si>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</si>
  <si>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</si>
  <si>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</si>
  <si>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</si>
  <si>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</si>
  <si>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</si>
  <si>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</si>
  <si>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</si>
  <si>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</si>
  <si>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</si>
  <si>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</si>
  <si>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</si>
  <si>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</si>
  <si>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</si>
  <si>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</si>
  <si>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</si>
  <si>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</si>
  <si>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</si>
  <si>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</si>
  <si>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</si>
  <si>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</si>
  <si>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</si>
  <si>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</si>
  <si>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</si>
  <si>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</si>
  <si>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</si>
  <si>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</si>
  <si>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</si>
  <si>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</si>
  <si>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</si>
  <si>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</si>
  <si>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</si>
  <si>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</si>
  <si>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</si>
  <si>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</si>
  <si>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</si>
  <si>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</si>
  <si>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</si>
  <si>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</si>
  <si>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</si>
  <si>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</si>
  <si>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</si>
  <si>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</si>
  <si>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</si>
  <si>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</si>
  <si>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</si>
  <si>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</si>
  <si>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</si>
  <si>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</si>
  <si>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</si>
  <si>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</si>
  <si>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</si>
  <si>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</si>
  <si>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</si>
  <si>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</si>
  <si>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</si>
  <si>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</si>
  <si>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</si>
  <si>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</si>
  <si>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</si>
  <si>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</si>
  <si>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</si>
  <si>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</si>
  <si>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</si>
  <si>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</si>
  <si>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</si>
  <si>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</si>
  <si>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</si>
  <si>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</si>
  <si>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</si>
  <si>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</si>
  <si>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</si>
  <si>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</si>
  <si>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</si>
  <si>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</si>
  <si>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</si>
  <si>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</si>
  <si>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</si>
  <si>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</si>
  <si>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</si>
  <si>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</si>
  <si>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</si>
  <si>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</si>
  <si>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</si>
  <si>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</si>
  <si>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</si>
  <si>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</si>
  <si>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</si>
  <si>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</si>
  <si>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</si>
  <si>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</si>
  <si>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</si>
  <si>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</si>
  <si>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</si>
  <si>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</si>
  <si>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</si>
  <si>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</si>
  <si>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</si>
  <si>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</si>
  <si>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</si>
  <si>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</si>
  <si>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</si>
  <si>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</si>
  <si>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</si>
  <si>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</si>
  <si>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</si>
  <si>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</si>
  <si>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</si>
  <si>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</si>
  <si>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</si>
  <si>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</si>
  <si>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</si>
  <si>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</si>
  <si>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</si>
  <si>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</si>
  <si>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</si>
  <si>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</si>
  <si>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</si>
  <si>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</si>
  <si>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</si>
  <si>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</si>
  <si>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</si>
  <si>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</si>
  <si>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</si>
  <si>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</si>
  <si>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</si>
  <si>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</si>
  <si>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</si>
  <si>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</si>
  <si>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</si>
  <si>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</si>
  <si>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</si>
  <si>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</si>
  <si>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</si>
  <si>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</si>
  <si>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</si>
  <si>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</si>
  <si>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</si>
  <si>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</si>
  <si>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</si>
  <si>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</si>
  <si>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</si>
  <si>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</si>
  <si>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</si>
  <si>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</si>
  <si>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</si>
  <si>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</si>
  <si>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</si>
  <si>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</si>
  <si>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</si>
  <si>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</si>
  <si>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</si>
  <si>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</si>
  <si>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</si>
  <si>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</si>
  <si>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</si>
  <si>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</si>
  <si>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</si>
  <si>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</si>
  <si>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</si>
  <si>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</si>
  <si>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</si>
  <si>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</si>
  <si>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</si>
  <si>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</si>
  <si>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</si>
  <si>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</si>
  <si>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</si>
  <si>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</si>
  <si>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</si>
  <si>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</si>
  <si>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</si>
  <si>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</si>
  <si>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</si>
  <si>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</si>
  <si>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</si>
  <si>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</si>
  <si>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</si>
  <si>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</si>
  <si>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</si>
  <si>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</si>
  <si>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</si>
  <si>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</si>
  <si>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</si>
  <si>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</si>
  <si>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</si>
  <si>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</si>
  <si>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</si>
  <si>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</si>
  <si>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</si>
  <si>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</si>
  <si>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</si>
  <si>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</si>
  <si>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</si>
  <si>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</si>
  <si>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</si>
  <si>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</si>
  <si>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</si>
  <si>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</si>
  <si>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</si>
  <si>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</si>
  <si>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</si>
  <si>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</si>
  <si>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</si>
  <si>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</si>
  <si>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</si>
  <si>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</si>
  <si>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</si>
  <si>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</si>
  <si>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</si>
  <si>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</si>
  <si>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</si>
  <si>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</si>
  <si>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</si>
  <si>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</si>
  <si>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</si>
  <si>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</si>
  <si>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</si>
  <si>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</si>
  <si>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</si>
  <si>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</si>
  <si>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</si>
  <si>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</si>
  <si>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</si>
  <si>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</si>
  <si>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</si>
  <si>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</si>
  <si>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</si>
  <si>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</si>
  <si>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</si>
  <si>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</si>
  <si>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</si>
  <si>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</si>
  <si>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</si>
  <si>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</si>
  <si>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</si>
  <si>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</si>
  <si>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</si>
  <si>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</si>
  <si>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</si>
  <si>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</si>
  <si>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</si>
  <si>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</si>
  <si>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</si>
  <si>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</si>
  <si>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</si>
  <si>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</si>
  <si>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</si>
  <si>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</si>
  <si>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</si>
  <si>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</si>
  <si>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</si>
  <si>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</si>
  <si>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</si>
  <si>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</si>
  <si>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</si>
  <si>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</si>
  <si>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</si>
  <si>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</si>
  <si>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</si>
  <si>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</si>
  <si>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</si>
  <si>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</si>
  <si>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</si>
  <si>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</si>
  <si>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</si>
  <si>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</si>
  <si>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</si>
  <si>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</si>
  <si>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</si>
  <si>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</si>
  <si>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</si>
  <si>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</si>
  <si>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</si>
  <si>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</si>
  <si>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</si>
  <si>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</si>
  <si>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</si>
  <si>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</si>
  <si>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</si>
  <si>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</si>
  <si>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</si>
  <si>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</si>
  <si>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</si>
  <si>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</si>
  <si>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</si>
  <si>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</si>
  <si>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</si>
  <si>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</si>
  <si>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</si>
  <si>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</si>
  <si>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</si>
  <si>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</si>
  <si>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</si>
  <si>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</si>
  <si>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</si>
  <si>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</si>
  <si>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</si>
  <si>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</si>
  <si>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</si>
  <si>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</si>
  <si>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</si>
  <si>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</si>
  <si>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</si>
  <si>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</si>
  <si>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</si>
  <si>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</si>
  <si>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</si>
  <si>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</si>
  <si>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</si>
  <si>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</si>
  <si>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</si>
  <si>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</si>
  <si>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</si>
  <si>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</si>
  <si>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</si>
  <si>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</si>
  <si>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</si>
  <si>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</si>
  <si>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</si>
  <si>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</si>
  <si>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</si>
  <si>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</si>
  <si>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</si>
  <si>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</si>
  <si>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</si>
  <si>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</si>
  <si>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</si>
  <si>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</si>
  <si>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</si>
  <si>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</si>
  <si>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</si>
  <si>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</si>
  <si>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</si>
  <si>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</si>
  <si>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</si>
  <si>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</si>
  <si>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</si>
  <si>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</si>
  <si>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</si>
  <si>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</si>
  <si>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</si>
  <si>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</si>
  <si>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</si>
  <si>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</si>
  <si>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</si>
  <si>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</si>
  <si>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</si>
  <si>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</si>
  <si>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</si>
  <si>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</si>
  <si>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</si>
  <si>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</si>
  <si>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</si>
  <si>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</si>
  <si>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</si>
  <si>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</si>
  <si>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</si>
  <si>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</si>
  <si>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</si>
  <si>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</si>
  <si>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</si>
  <si>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</si>
  <si>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</si>
  <si>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</si>
  <si>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</si>
  <si>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</si>
  <si>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</si>
  <si>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</si>
  <si>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</si>
  <si>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</si>
  <si>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</si>
  <si>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</si>
  <si>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</si>
  <si>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</si>
  <si>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</si>
  <si>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</si>
  <si>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</si>
  <si>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</si>
  <si>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</si>
  <si>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</si>
  <si>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</si>
  <si>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</si>
  <si>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</si>
  <si>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</si>
  <si>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</si>
  <si>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</si>
  <si>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</si>
  <si>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</si>
  <si>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</si>
  <si>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</si>
  <si>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</si>
  <si>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</si>
  <si>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</si>
  <si>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</si>
  <si>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</si>
  <si>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</si>
  <si>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</si>
  <si>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</si>
  <si>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</si>
  <si>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</si>
  <si>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</si>
  <si>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</si>
  <si>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</si>
  <si>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</si>
  <si>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</si>
  <si>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</si>
  <si>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</si>
  <si>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</si>
  <si>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</si>
  <si>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</si>
  <si>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</si>
  <si>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</si>
  <si>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</si>
  <si>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</si>
  <si>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</si>
  <si>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</si>
  <si>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</si>
  <si>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</si>
  <si>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</si>
  <si>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</si>
  <si>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</si>
  <si>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</si>
  <si>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</si>
  <si>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</si>
  <si>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</si>
  <si>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</si>
  <si>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</si>
  <si>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</si>
  <si>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</si>
  <si>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</si>
  <si>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</si>
  <si>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</si>
  <si>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</si>
  <si>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</si>
  <si>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</si>
  <si>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</si>
  <si>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</si>
  <si>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</si>
  <si>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</si>
  <si>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</si>
  <si>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</si>
  <si>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</si>
  <si>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</si>
  <si>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</si>
  <si>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</si>
  <si>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</si>
  <si>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</si>
  <si>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</si>
  <si>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</si>
  <si>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</si>
  <si>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</si>
  <si>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</si>
  <si>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</si>
  <si>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</si>
  <si>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</si>
  <si>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</si>
  <si>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</si>
  <si>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</si>
  <si>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</si>
  <si>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</si>
  <si>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</si>
  <si>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</si>
  <si>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</si>
  <si>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</si>
  <si>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</si>
  <si>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</si>
  <si>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</si>
  <si>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</si>
  <si>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</si>
  <si>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</si>
  <si>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</si>
  <si>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</si>
  <si>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</si>
  <si>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</si>
  <si>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</si>
  <si>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</si>
  <si>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</si>
  <si>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</si>
  <si>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</si>
  <si>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</si>
  <si>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</si>
  <si>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</si>
  <si>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</si>
  <si>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</si>
  <si>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</si>
  <si>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</si>
  <si>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</si>
  <si>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</si>
  <si>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</si>
  <si>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</si>
  <si>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</si>
  <si>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</si>
  <si>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</si>
  <si>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</si>
  <si>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</si>
  <si>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</si>
  <si>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</si>
  <si>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</si>
  <si>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</si>
  <si>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</si>
  <si>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</si>
  <si>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</si>
  <si>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</si>
  <si>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</si>
  <si>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</si>
  <si>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</si>
  <si>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</si>
  <si>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</si>
  <si>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</si>
  <si>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</si>
  <si>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</si>
  <si>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</si>
  <si>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</si>
  <si>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</si>
  <si>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</si>
  <si>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</si>
  <si>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</si>
  <si>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</si>
  <si>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</si>
  <si>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</si>
  <si>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</si>
  <si>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</si>
  <si>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</si>
  <si>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</si>
  <si>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</si>
  <si>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</si>
  <si>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</si>
  <si>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</si>
  <si>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</si>
  <si>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</si>
  <si>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</si>
  <si>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</si>
  <si>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</si>
  <si>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</si>
  <si>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</si>
  <si>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</si>
  <si>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</t>
  </si>
  <si>
    <t xml:space="preserve">       可再生能源</t>
  </si>
  <si>
    <t xml:space="preserve">    循环经济</t>
  </si>
  <si>
    <t xml:space="preserve"> 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</si>
  <si>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</si>
  <si>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</si>
  <si>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</si>
  <si>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</si>
  <si>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</si>
  <si>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</si>
  <si>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</si>
  <si>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</si>
  <si>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</si>
  <si>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</si>
  <si>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</si>
  <si>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</si>
  <si>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</si>
  <si>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</si>
  <si>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</si>
  <si>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</si>
  <si>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</si>
  <si>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</si>
  <si>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</si>
  <si>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</si>
  <si>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</si>
  <si>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</si>
  <si>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</si>
  <si>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</si>
  <si>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</si>
  <si>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</si>
  <si>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</si>
  <si>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</si>
  <si>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</si>
  <si>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</si>
  <si>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</si>
  <si>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</si>
  <si>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</si>
  <si>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</si>
  <si>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</si>
  <si>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</si>
  <si>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</si>
  <si>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</si>
  <si>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</si>
  <si>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</si>
  <si>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</si>
  <si>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</si>
  <si>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</si>
  <si>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</si>
  <si>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</si>
  <si>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</si>
  <si>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</si>
  <si>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</si>
  <si>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</si>
  <si>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</si>
  <si>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</si>
  <si>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</si>
  <si>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</si>
  <si>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</si>
  <si>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林业和草原</t>
  </si>
  <si>
    <t xml:space="preserve">      事业机构</t>
  </si>
  <si>
    <t xml:space="preserve">      森林培育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</si>
  <si>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</si>
  <si>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</si>
  <si>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</si>
  <si>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</si>
  <si>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</si>
  <si>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</si>
  <si>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</si>
  <si>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</si>
  <si>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</si>
  <si>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</si>
  <si>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</si>
  <si>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</si>
  <si>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</si>
  <si>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</si>
  <si>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防灾减灾</t>
  </si>
  <si>
    <t xml:space="preserve">      国家公园</t>
  </si>
  <si>
    <t xml:space="preserve">      草原管理</t>
  </si>
  <si>
    <t xml:space="preserve">      行业业务管理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</si>
  <si>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</si>
  <si>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</si>
  <si>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</si>
  <si>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</si>
  <si>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</si>
  <si>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</si>
  <si>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</si>
  <si>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</si>
  <si>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</si>
  <si>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</si>
  <si>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</si>
  <si>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</si>
  <si>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</si>
  <si>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</si>
  <si>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</si>
  <si>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</si>
  <si>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</si>
  <si>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</si>
  <si>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</si>
  <si>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</si>
  <si>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</si>
  <si>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</si>
  <si>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</si>
  <si>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</si>
  <si>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</si>
  <si>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</si>
  <si>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</si>
  <si>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</si>
  <si>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</si>
  <si>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</si>
  <si>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</si>
  <si>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</si>
  <si>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</si>
  <si>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</si>
  <si>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</si>
  <si>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</si>
  <si>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</si>
  <si>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</si>
  <si>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</si>
  <si>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</si>
  <si>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</si>
  <si>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</si>
  <si>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创新示范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</si>
  <si>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</si>
  <si>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</si>
  <si>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</si>
  <si>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</si>
  <si>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</si>
  <si>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</si>
  <si>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</si>
  <si>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</si>
  <si>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</si>
  <si>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</si>
  <si>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</si>
  <si>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</si>
  <si>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</si>
  <si>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</si>
  <si>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</si>
  <si>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</si>
  <si>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</si>
  <si>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</si>
  <si>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</si>
  <si>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</si>
  <si>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</si>
  <si>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</si>
  <si>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</si>
  <si>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</si>
  <si>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</si>
  <si>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</si>
  <si>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</si>
  <si>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</si>
  <si>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</si>
  <si>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</si>
  <si>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</si>
  <si>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</si>
  <si>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</si>
  <si>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</si>
  <si>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</si>
  <si>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</si>
  <si>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</si>
  <si>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</si>
  <si>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</si>
  <si>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</si>
  <si>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</si>
  <si>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</si>
  <si>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</si>
  <si>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</si>
  <si>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</si>
  <si>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</si>
  <si>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</si>
  <si>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</si>
  <si>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</si>
  <si>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</si>
  <si>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</si>
  <si>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</si>
  <si>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</si>
  <si>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</si>
  <si>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</si>
  <si>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</si>
  <si>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</si>
  <si>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</si>
  <si>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</si>
  <si>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</si>
  <si>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</si>
  <si>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</si>
  <si>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</si>
  <si>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</si>
  <si>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</si>
  <si>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</si>
  <si>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</si>
  <si>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</si>
  <si>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</si>
  <si>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</si>
  <si>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</si>
  <si>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</si>
  <si>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</si>
  <si>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</si>
  <si>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</si>
  <si>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</si>
  <si>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</si>
  <si>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</si>
  <si>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</si>
  <si>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</si>
  <si>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</si>
  <si>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</si>
  <si>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</si>
  <si>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</si>
  <si>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</si>
  <si>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</si>
  <si>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</si>
  <si>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</si>
  <si>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</si>
  <si>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</si>
  <si>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</si>
  <si>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</si>
  <si>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</si>
  <si>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</si>
  <si>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</si>
  <si>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</si>
  <si>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</si>
  <si>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</si>
  <si>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</si>
  <si>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</si>
  <si>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</si>
  <si>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</si>
  <si>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</si>
  <si>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</si>
  <si>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</si>
  <si>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</si>
  <si>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</si>
  <si>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</si>
  <si>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</si>
  <si>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</si>
  <si>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</si>
  <si>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</si>
  <si>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</si>
  <si>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</si>
  <si>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</si>
  <si>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</si>
  <si>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</si>
  <si>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</si>
  <si>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</si>
  <si>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</si>
  <si>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</si>
  <si>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</si>
  <si>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</si>
  <si>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</si>
  <si>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</si>
  <si>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</si>
  <si>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</si>
  <si>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</si>
  <si>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</si>
  <si>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</si>
  <si>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</si>
  <si>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</si>
  <si>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</si>
  <si>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</si>
  <si>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</si>
  <si>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</si>
  <si>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</si>
  <si>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</si>
  <si>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</si>
  <si>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</si>
  <si>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</si>
  <si>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</si>
  <si>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</si>
  <si>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</si>
  <si>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</si>
  <si>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</si>
  <si>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</si>
  <si>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</si>
  <si>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</si>
  <si>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</si>
  <si>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</si>
  <si>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</si>
  <si>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</si>
  <si>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</si>
  <si>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</si>
  <si>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</si>
  <si>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</si>
  <si>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</si>
  <si>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</si>
  <si>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</si>
  <si>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</si>
  <si>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</si>
  <si>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</si>
  <si>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</si>
  <si>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</si>
  <si>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</si>
  <si>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</si>
  <si>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</si>
  <si>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</si>
  <si>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土地资源调查</t>
  </si>
  <si>
    <t xml:space="preserve">      土地资源利用与保护</t>
  </si>
  <si>
    <t xml:space="preserve">      自然资源社会公益服务</t>
  </si>
  <si>
    <t xml:space="preserve">      自然资源行业业务管理</t>
  </si>
  <si>
    <t xml:space="preserve">      自然资源调查</t>
  </si>
  <si>
    <t xml:space="preserve">      国土整治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</si>
  <si>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</si>
  <si>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</si>
  <si>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</si>
  <si>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</si>
  <si>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</si>
  <si>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</si>
  <si>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其他自然资源事务支出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</si>
  <si>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</si>
  <si>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</si>
  <si>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</si>
  <si>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</si>
  <si>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</si>
  <si>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</si>
  <si>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</si>
  <si>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</si>
  <si>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</si>
  <si>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</si>
  <si>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</si>
  <si>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</si>
  <si>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</si>
  <si>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</si>
  <si>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</si>
  <si>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</si>
  <si>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</si>
  <si>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</si>
  <si>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</si>
  <si>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</si>
  <si>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</si>
  <si>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</si>
  <si>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</si>
  <si>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</si>
  <si>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</si>
  <si>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</si>
  <si>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</si>
  <si>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</si>
  <si>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</si>
  <si>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</si>
  <si>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</si>
  <si>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</si>
  <si>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</si>
  <si>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</si>
  <si>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</si>
  <si>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</si>
  <si>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</si>
  <si>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</si>
  <si>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</si>
  <si>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</si>
  <si>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</si>
  <si>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</si>
  <si>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</si>
  <si>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</si>
  <si>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</si>
  <si>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</si>
  <si>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</si>
  <si>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</si>
  <si>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</si>
  <si>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</si>
  <si>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</si>
  <si>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</si>
  <si>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</si>
  <si>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</si>
  <si>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</si>
  <si>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</si>
  <si>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</si>
  <si>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</si>
  <si>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</si>
  <si>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</si>
  <si>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</si>
  <si>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</si>
  <si>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</si>
  <si>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</si>
  <si>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</si>
  <si>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</si>
  <si>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</si>
  <si>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</si>
  <si>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</si>
  <si>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</si>
  <si>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</si>
  <si>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</si>
  <si>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</si>
  <si>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</si>
  <si>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</si>
  <si>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</si>
  <si>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</si>
  <si>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</si>
  <si>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</si>
  <si>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</si>
  <si>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</si>
  <si>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</si>
  <si>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</si>
  <si>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</si>
  <si>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</si>
  <si>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</si>
  <si>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</si>
  <si>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</si>
  <si>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</si>
  <si>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</si>
  <si>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</si>
  <si>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</si>
  <si>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</si>
  <si>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</si>
  <si>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</si>
  <si>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</si>
  <si>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</si>
  <si>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</si>
  <si>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</si>
  <si>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</si>
  <si>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</si>
  <si>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</si>
  <si>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</si>
  <si>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</si>
  <si>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</si>
  <si>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</si>
  <si>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</si>
  <si>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</si>
  <si>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</si>
  <si>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</si>
  <si>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</si>
  <si>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</si>
  <si>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</si>
  <si>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</si>
  <si>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</si>
  <si>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</si>
  <si>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</si>
  <si>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</si>
  <si>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</si>
  <si>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</si>
  <si>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</si>
  <si>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</si>
  <si>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</si>
  <si>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</si>
  <si>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</si>
  <si>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</si>
  <si>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</si>
  <si>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</si>
  <si>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</si>
  <si>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</si>
  <si>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</si>
  <si>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</si>
  <si>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</si>
  <si>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</si>
  <si>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</si>
  <si>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其他自然灾害生活救助支出</t>
  </si>
  <si>
    <t xml:space="preserve">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</si>
  <si>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</si>
  <si>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</si>
  <si>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</si>
  <si>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</si>
  <si>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</si>
  <si>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</si>
  <si>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</si>
  <si>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</si>
  <si>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</si>
  <si>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</si>
  <si>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</si>
  <si>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</si>
  <si>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</si>
  <si>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表三：</t>
    <phoneticPr fontId="22" type="noConversion"/>
  </si>
  <si>
    <t>2020年市级一般公共预算支出明细表</t>
    <phoneticPr fontId="22" type="noConversion"/>
  </si>
  <si>
    <t>表四：</t>
    <phoneticPr fontId="24" type="noConversion"/>
  </si>
  <si>
    <r>
      <t>2020</t>
    </r>
    <r>
      <rPr>
        <b/>
        <sz val="14"/>
        <rFont val="FangSong"/>
        <family val="3"/>
        <charset val="134"/>
      </rPr>
      <t>年邵阳市本级对县市区税收返还和转移支付分地区预算表</t>
    </r>
    <phoneticPr fontId="24" type="noConversion"/>
  </si>
  <si>
    <t>地  区</t>
    <phoneticPr fontId="24" type="noConversion"/>
  </si>
  <si>
    <r>
      <t>2019</t>
    </r>
    <r>
      <rPr>
        <sz val="10"/>
        <rFont val="宋体"/>
        <family val="3"/>
        <charset val="134"/>
      </rPr>
      <t>年执行数</t>
    </r>
    <phoneticPr fontId="3" type="noConversion"/>
  </si>
  <si>
    <r>
      <t>2020</t>
    </r>
    <r>
      <rPr>
        <sz val="10"/>
        <rFont val="宋体"/>
        <family val="3"/>
        <charset val="134"/>
      </rPr>
      <t>年预算</t>
    </r>
    <phoneticPr fontId="3" type="noConversion"/>
  </si>
  <si>
    <t>税收返还</t>
  </si>
  <si>
    <t>一般性转移支付</t>
  </si>
  <si>
    <t>专项转移支付</t>
  </si>
  <si>
    <t>小 计</t>
  </si>
  <si>
    <t>双清区</t>
  </si>
  <si>
    <t>大祥区</t>
  </si>
  <si>
    <t>北塔区</t>
  </si>
  <si>
    <t>经开区</t>
  </si>
  <si>
    <t>隆回县</t>
  </si>
  <si>
    <t>武冈市</t>
  </si>
  <si>
    <t>洞口县</t>
  </si>
  <si>
    <t>新宁县</t>
  </si>
  <si>
    <t>邵阳县</t>
  </si>
  <si>
    <t>城步苗族自治县</t>
  </si>
  <si>
    <t>绥宁县</t>
  </si>
  <si>
    <t>合  计</t>
  </si>
  <si>
    <t>2019年执行数</t>
  </si>
  <si>
    <t>项  目</t>
  </si>
  <si>
    <t>专项转移支付合计</t>
  </si>
  <si>
    <t>文化体育与传媒支出</t>
  </si>
  <si>
    <t>医疗卫生与计划生育支出</t>
  </si>
  <si>
    <t>资源勘探信息等支出</t>
  </si>
  <si>
    <t>商业服务业等支出</t>
  </si>
  <si>
    <t xml:space="preserve">  其中：外经贸发展资金
</t>
  </si>
  <si>
    <t>表五：</t>
    <phoneticPr fontId="22" type="noConversion"/>
  </si>
  <si>
    <t>2020年一般公共预算市级对县级专项转移支付分项目预算表</t>
    <phoneticPr fontId="22" type="noConversion"/>
  </si>
  <si>
    <t>2020年邵阳市本级一般公共预算基本支出经济分类预算表</t>
  </si>
  <si>
    <t>单位:万元</t>
  </si>
  <si>
    <t>功能科目</t>
  </si>
  <si>
    <t>合计</t>
  </si>
  <si>
    <t>工资福利支出</t>
  </si>
  <si>
    <t>商品和服务支出</t>
  </si>
  <si>
    <t>对个人和家庭补助</t>
  </si>
  <si>
    <t>小计</t>
  </si>
  <si>
    <t>[30101]基本工资</t>
  </si>
  <si>
    <t>[30102]津贴补贴</t>
  </si>
  <si>
    <t>[30103]奖金</t>
  </si>
  <si>
    <t>[30107]绩效工资</t>
  </si>
  <si>
    <t>[30108]基本养老保险缴费</t>
  </si>
  <si>
    <t>[30109]职业年金缴费</t>
  </si>
  <si>
    <t>[30110]职工基本医疗保险缴费</t>
  </si>
  <si>
    <t>[30111]其他社会保障缴费</t>
  </si>
  <si>
    <t>[30112]其他社会保障缴费</t>
  </si>
  <si>
    <t>[30113]住房公积金</t>
  </si>
  <si>
    <t>[30199]其他工资福利支出</t>
  </si>
  <si>
    <t>[30201]办公费</t>
  </si>
  <si>
    <t>[30202]印刷费</t>
  </si>
  <si>
    <t>[30203]咨询费</t>
  </si>
  <si>
    <t>[30204]手续费</t>
  </si>
  <si>
    <t>[30205]水费</t>
  </si>
  <si>
    <t>[30206]电费</t>
  </si>
  <si>
    <t>[30207]邮电费</t>
  </si>
  <si>
    <t>[30208]取暖费</t>
  </si>
  <si>
    <t>[30209]物业管理费</t>
  </si>
  <si>
    <t>[30211]差旅费</t>
  </si>
  <si>
    <t>[30212]因公出国(境)费用</t>
  </si>
  <si>
    <t>[30213]维修(护)费</t>
  </si>
  <si>
    <t>[30214]租赁费</t>
  </si>
  <si>
    <t>[30215]会议费</t>
  </si>
  <si>
    <t>[30216]培训费</t>
  </si>
  <si>
    <t>[30217]公务接待费</t>
  </si>
  <si>
    <t>[30218]专用材料费</t>
  </si>
  <si>
    <t>[30224]被装购置费</t>
  </si>
  <si>
    <t>[30225]专用燃料费</t>
  </si>
  <si>
    <t>[30226]劳务费</t>
  </si>
  <si>
    <t>[30227]委托业务费</t>
  </si>
  <si>
    <t>[30228]工会经费</t>
  </si>
  <si>
    <t>[30229]福利费</t>
  </si>
  <si>
    <t>[30231]公务用车运行维护费</t>
  </si>
  <si>
    <t>[30239]其他交通费用</t>
  </si>
  <si>
    <t>[30240]税金及附加费用</t>
  </si>
  <si>
    <t>[30299]其他商品和服务支出</t>
  </si>
  <si>
    <t>[30301]离休费</t>
  </si>
  <si>
    <t>[30302]退休费</t>
  </si>
  <si>
    <t>[30304]抚恤金</t>
  </si>
  <si>
    <t>[30399]其他对个人和家庭的补助支出</t>
  </si>
  <si>
    <t>一、国有土地收益基金收入</t>
  </si>
  <si>
    <t>二、农业土地开发资金收入</t>
  </si>
  <si>
    <t>二、社会保障和就业</t>
  </si>
  <si>
    <t>三、国有土地使用权出让收入</t>
  </si>
  <si>
    <t>三、城乡社区事务</t>
  </si>
  <si>
    <t>四、彩票公益金收入</t>
  </si>
  <si>
    <t xml:space="preserve">  国有土地使用权出让收入安排的支出</t>
  </si>
  <si>
    <t>五、城市基础设施配套费收入</t>
  </si>
  <si>
    <t xml:space="preserve">  国有土地收益基金安排的支出</t>
  </si>
  <si>
    <t>六、污水处理费收入</t>
  </si>
  <si>
    <t xml:space="preserve">  农业土地开发资金支出</t>
  </si>
  <si>
    <t>七、其他政府性基金收入</t>
  </si>
  <si>
    <t xml:space="preserve">  城市基础设施配套费支出</t>
  </si>
  <si>
    <t xml:space="preserve">  污水处理费支出</t>
  </si>
  <si>
    <t>四、农林水事务</t>
  </si>
  <si>
    <t>五、交通运输支出</t>
  </si>
  <si>
    <t>六、商业服务业等事务</t>
  </si>
  <si>
    <t>七、债务付息支出</t>
  </si>
  <si>
    <t>八、其他政府性基金支出</t>
  </si>
  <si>
    <t>本年基金收入合计</t>
  </si>
  <si>
    <t>本年基金支出合计</t>
  </si>
  <si>
    <t>上级补助收入</t>
  </si>
  <si>
    <t>上年结余</t>
  </si>
  <si>
    <t>结转下年支出</t>
  </si>
  <si>
    <t>收入总计</t>
  </si>
  <si>
    <t>支出总计</t>
  </si>
  <si>
    <t>表七：</t>
    <phoneticPr fontId="22" type="noConversion"/>
  </si>
  <si>
    <t>一、文化旅游体育与传媒</t>
  </si>
  <si>
    <t>化债支出</t>
  </si>
  <si>
    <t>补助下级支出</t>
  </si>
  <si>
    <t>调入资金</t>
  </si>
  <si>
    <t>调出资金</t>
  </si>
  <si>
    <t>地方政府债券收入</t>
  </si>
  <si>
    <t>地方政府债券支出</t>
  </si>
  <si>
    <t>预算数</t>
    <phoneticPr fontId="22" type="noConversion"/>
  </si>
  <si>
    <t>2020年市本级政府性基金收入预算表</t>
    <phoneticPr fontId="22" type="noConversion"/>
  </si>
  <si>
    <t>2020年政府性基金支出预算表</t>
    <phoneticPr fontId="22" type="noConversion"/>
  </si>
  <si>
    <t>项目</t>
    <phoneticPr fontId="22" type="noConversion"/>
  </si>
  <si>
    <t>表八：</t>
    <phoneticPr fontId="22" type="noConversion"/>
  </si>
  <si>
    <t>地区</t>
  </si>
  <si>
    <t>新邵县</t>
    <phoneticPr fontId="22" type="noConversion"/>
  </si>
  <si>
    <t>隆回县</t>
    <phoneticPr fontId="22" type="noConversion"/>
  </si>
  <si>
    <t>武冈市</t>
    <phoneticPr fontId="22" type="noConversion"/>
  </si>
  <si>
    <t>邵东市</t>
    <phoneticPr fontId="22" type="noConversion"/>
  </si>
  <si>
    <t>表九：</t>
    <phoneticPr fontId="39" type="noConversion"/>
  </si>
  <si>
    <t>2020年市本级对下转移支付预算汇总表</t>
    <phoneticPr fontId="22" type="noConversion"/>
  </si>
  <si>
    <t>新邵县</t>
    <phoneticPr fontId="22" type="noConversion"/>
  </si>
  <si>
    <t>邵东市</t>
    <phoneticPr fontId="22" type="noConversion"/>
  </si>
  <si>
    <t>洞口县</t>
    <phoneticPr fontId="22" type="noConversion"/>
  </si>
  <si>
    <t>新宁县</t>
    <phoneticPr fontId="22" type="noConversion"/>
  </si>
  <si>
    <t>绥宁县</t>
    <phoneticPr fontId="22" type="noConversion"/>
  </si>
  <si>
    <t>经开区</t>
    <phoneticPr fontId="22" type="noConversion"/>
  </si>
  <si>
    <t>注：以此表为准</t>
    <phoneticPr fontId="22" type="noConversion"/>
  </si>
  <si>
    <t>表十：</t>
    <phoneticPr fontId="39" type="noConversion"/>
  </si>
  <si>
    <r>
      <t>2020</t>
    </r>
    <r>
      <rPr>
        <sz val="18"/>
        <rFont val="宋体"/>
        <family val="3"/>
        <charset val="134"/>
      </rPr>
      <t>年市本级国有资本经营收入预算表</t>
    </r>
    <phoneticPr fontId="22" type="noConversion"/>
  </si>
  <si>
    <t>预算数</t>
  </si>
  <si>
    <t>一、本年收入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</si>
  <si>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</si>
  <si>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</si>
  <si>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</si>
  <si>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</si>
  <si>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</si>
  <si>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>二、上级补助收入</t>
  </si>
  <si>
    <t>三、上年结转</t>
  </si>
  <si>
    <t>一、本年支出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</si>
  <si>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</si>
  <si>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</si>
  <si>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</si>
  <si>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金融国有资本经营预算支出</t>
  </si>
  <si>
    <t xml:space="preserve">  其他国有资本经营预算支出</t>
  </si>
  <si>
    <t>二、补助下级支出</t>
  </si>
  <si>
    <t>三、调出资金</t>
  </si>
  <si>
    <t>四、结转下年</t>
  </si>
  <si>
    <r>
      <t>2020</t>
    </r>
    <r>
      <rPr>
        <sz val="18"/>
        <rFont val="宋体"/>
        <family val="3"/>
        <charset val="134"/>
      </rPr>
      <t>年市本级国有资本经营支出预算表</t>
    </r>
    <phoneticPr fontId="22" type="noConversion"/>
  </si>
  <si>
    <t>表十一：</t>
    <phoneticPr fontId="39" type="noConversion"/>
  </si>
  <si>
    <t>项        目</t>
  </si>
  <si>
    <t xml:space="preserve">    机关养老保险基金</t>
  </si>
  <si>
    <t xml:space="preserve">       保险费收入</t>
  </si>
  <si>
    <t xml:space="preserve">       利息收入</t>
  </si>
  <si>
    <t xml:space="preserve">       财政补贴收入</t>
  </si>
  <si>
    <t xml:space="preserve">       转移收入</t>
  </si>
  <si>
    <t xml:space="preserve">    失业保险基金</t>
  </si>
  <si>
    <t xml:space="preserve">       下级上解收入</t>
  </si>
  <si>
    <t xml:space="preserve">       其他收入</t>
  </si>
  <si>
    <t xml:space="preserve">    工伤保险基金</t>
  </si>
  <si>
    <t xml:space="preserve">    被征地农民保障资金</t>
  </si>
  <si>
    <t>二、上年结余</t>
  </si>
  <si>
    <t>社会保险基金收入合计</t>
  </si>
  <si>
    <t>表十二：</t>
    <phoneticPr fontId="39" type="noConversion"/>
  </si>
  <si>
    <t xml:space="preserve">       上级补助收入</t>
    <phoneticPr fontId="22" type="noConversion"/>
  </si>
  <si>
    <t xml:space="preserve">       转移收入</t>
    <phoneticPr fontId="22" type="noConversion"/>
  </si>
  <si>
    <t xml:space="preserve">    城镇职工医疗保险、生育保险基金</t>
    <phoneticPr fontId="22" type="noConversion"/>
  </si>
  <si>
    <t>表十四：</t>
    <phoneticPr fontId="39" type="noConversion"/>
  </si>
  <si>
    <t xml:space="preserve">   机关养老保险基金</t>
  </si>
  <si>
    <t xml:space="preserve">       基本养老金支出</t>
  </si>
  <si>
    <t xml:space="preserve">       转移支出</t>
  </si>
  <si>
    <t xml:space="preserve">   失业保险基金</t>
  </si>
  <si>
    <t xml:space="preserve">       其他支出</t>
  </si>
  <si>
    <t xml:space="preserve">       上解上级支出</t>
  </si>
  <si>
    <t xml:space="preserve">   工伤保险基金收入</t>
  </si>
  <si>
    <t xml:space="preserve">   被征地农民保障资金收入</t>
  </si>
  <si>
    <t xml:space="preserve">       基本待遇支出</t>
  </si>
  <si>
    <t>二、累计结余</t>
  </si>
  <si>
    <t>社会保险基金支出合计</t>
  </si>
  <si>
    <t>表十三：</t>
    <phoneticPr fontId="39" type="noConversion"/>
  </si>
  <si>
    <t>2020年市本级社会保险基金收入预算表</t>
    <phoneticPr fontId="22" type="noConversion"/>
  </si>
  <si>
    <t>2020年市本级社会保险基金支出预算表</t>
    <phoneticPr fontId="22" type="noConversion"/>
  </si>
  <si>
    <t>限额</t>
  </si>
  <si>
    <t>余额</t>
  </si>
  <si>
    <t>市本级</t>
    <phoneticPr fontId="39" type="noConversion"/>
  </si>
  <si>
    <t>单位：亿元</t>
    <phoneticPr fontId="22" type="noConversion"/>
  </si>
  <si>
    <t>2020年邵阳市本级政府一般债务限额和余额情况表</t>
    <phoneticPr fontId="39" type="noConversion"/>
  </si>
  <si>
    <t>2020年邵阳市本级政府专项债务限额和余额情况表</t>
    <phoneticPr fontId="39" type="noConversion"/>
  </si>
  <si>
    <t>表六：</t>
    <phoneticPr fontId="22" type="noConversion"/>
  </si>
  <si>
    <t>单位：万元</t>
    <phoneticPr fontId="22" type="noConversion"/>
  </si>
  <si>
    <t>项   目</t>
    <phoneticPr fontId="22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</si>
</sst>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#,##0;\-#,##0;&quot;-&quot;"/>
    <numFmt numFmtId="179" formatCode="#,##0_);[Red]\(#,##0\)"/>
    <numFmt numFmtId="180" formatCode="#,##0_ "/>
    <numFmt numFmtId="181" formatCode="0.00_);[Red]\(0.00\)"/>
    <numFmt numFmtId="182" formatCode="#,##0.0000"/>
    <numFmt numFmtId="183" formatCode="0_);[Red]\(0\)"/>
  </numFmts>
  <fonts count="53">
    <font>
      <sz val="12"/>
      <name val="宋体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2"/>
      <charset val="134"/>
    </font>
    <font>
      <b/>
      <sz val="18"/>
      <name val="华文宋体"/>
      <family val="3"/>
      <charset val="134"/>
    </font>
    <font>
      <sz val="12"/>
      <name val="宋体"/>
      <family val="3"/>
      <charset val="134"/>
    </font>
    <font>
      <sz val="11"/>
      <name val="楷体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b/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0"/>
      <name val="MS Sans Serif"/>
      <family val="2"/>
    </font>
    <font>
      <sz val="12"/>
      <name val="Courier"/>
      <family val="3"/>
    </font>
    <font>
      <sz val="10"/>
      <name val="Helv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Arial"/>
      <family val="2"/>
    </font>
    <font>
      <b/>
      <sz val="14"/>
      <name val="FangSong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6"/>
      <name val="华文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b/>
      <sz val="12"/>
      <name val="宋体"/>
      <family val="3"/>
      <charset val="134"/>
      <scheme val="minor"/>
    </font>
    <font>
      <sz val="9"/>
      <name val="FangSong"/>
      <family val="3"/>
      <charset val="134"/>
    </font>
    <font>
      <sz val="18"/>
      <name val="Times New Roman"/>
      <family val="1"/>
    </font>
    <font>
      <sz val="18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1"/>
      <name val="Times New Roman"/>
      <family val="1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2"/>
      <name val="SimSun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1" fillId="0" borderId="0"/>
    <xf numFmtId="0" fontId="1" fillId="0" borderId="0"/>
    <xf numFmtId="178" fontId="9" fillId="0" borderId="0" applyFill="0" applyBorder="0" applyAlignment="0"/>
    <xf numFmtId="0" fontId="10" fillId="0" borderId="0" applyNumberFormat="0" applyFill="0" applyBorder="0" applyAlignment="0" applyProtection="0"/>
    <xf numFmtId="0" fontId="1" fillId="0" borderId="0"/>
    <xf numFmtId="0" fontId="11" fillId="0" borderId="5" applyNumberFormat="0" applyAlignment="0" applyProtection="0">
      <alignment horizontal="left" vertical="center"/>
    </xf>
    <xf numFmtId="0" fontId="11" fillId="0" borderId="6">
      <alignment horizontal="left" vertical="center"/>
    </xf>
    <xf numFmtId="37" fontId="12" fillId="0" borderId="0"/>
    <xf numFmtId="0" fontId="13" fillId="0" borderId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41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20" fillId="0" borderId="0"/>
    <xf numFmtId="0" fontId="21" fillId="0" borderId="0"/>
    <xf numFmtId="41" fontId="5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0" borderId="0" xfId="1" applyFont="1"/>
    <xf numFmtId="0" fontId="1" fillId="0" borderId="0" xfId="1" applyAlignment="1">
      <alignment horizontal="center"/>
    </xf>
    <xf numFmtId="176" fontId="1" fillId="0" borderId="0" xfId="1" applyNumberFormat="1" applyAlignment="1">
      <alignment horizontal="center"/>
    </xf>
    <xf numFmtId="0" fontId="1" fillId="0" borderId="0" xfId="1"/>
    <xf numFmtId="0" fontId="0" fillId="0" borderId="0" xfId="1" applyFont="1"/>
    <xf numFmtId="176" fontId="0" fillId="0" borderId="0" xfId="1" applyNumberFormat="1" applyFont="1"/>
    <xf numFmtId="0" fontId="6" fillId="0" borderId="0" xfId="1" applyFont="1"/>
    <xf numFmtId="0" fontId="0" fillId="0" borderId="0" xfId="0" applyFont="1">
      <alignment vertical="center"/>
    </xf>
    <xf numFmtId="1" fontId="7" fillId="0" borderId="3" xfId="0" applyNumberFormat="1" applyFont="1" applyBorder="1" applyProtection="1">
      <alignment vertical="center"/>
      <protection locked="0"/>
    </xf>
    <xf numFmtId="1" fontId="7" fillId="0" borderId="3" xfId="1" applyNumberFormat="1" applyFont="1" applyBorder="1" applyAlignment="1">
      <alignment horizontal="right"/>
    </xf>
    <xf numFmtId="176" fontId="7" fillId="0" borderId="3" xfId="1" applyNumberFormat="1" applyFont="1" applyBorder="1" applyAlignment="1"/>
    <xf numFmtId="0" fontId="7" fillId="0" borderId="0" xfId="0" applyFont="1">
      <alignment vertical="center"/>
    </xf>
    <xf numFmtId="0" fontId="7" fillId="0" borderId="3" xfId="1" applyFont="1" applyBorder="1"/>
    <xf numFmtId="1" fontId="7" fillId="0" borderId="3" xfId="1" applyNumberFormat="1" applyFont="1" applyBorder="1" applyAlignment="1"/>
    <xf numFmtId="0" fontId="7" fillId="0" borderId="3" xfId="1" applyFont="1" applyBorder="1" applyProtection="1">
      <protection locked="0"/>
    </xf>
    <xf numFmtId="0" fontId="7" fillId="0" borderId="3" xfId="0" applyFont="1" applyBorder="1">
      <alignment vertical="center"/>
    </xf>
    <xf numFmtId="0" fontId="7" fillId="0" borderId="3" xfId="1" applyFont="1" applyBorder="1" applyAlignment="1" applyProtection="1">
      <alignment vertical="center"/>
      <protection locked="0"/>
    </xf>
    <xf numFmtId="0" fontId="8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177" fontId="7" fillId="0" borderId="3" xfId="1" applyNumberFormat="1" applyFont="1" applyBorder="1"/>
    <xf numFmtId="0" fontId="7" fillId="0" borderId="3" xfId="0" applyNumberFormat="1" applyFont="1" applyFill="1" applyBorder="1" applyAlignment="1" applyProtection="1">
      <alignment horizontal="left" vertical="center"/>
    </xf>
    <xf numFmtId="0" fontId="8" fillId="0" borderId="3" xfId="1" applyFont="1" applyBorder="1" applyAlignment="1" applyProtection="1">
      <alignment vertical="center"/>
      <protection locked="0"/>
    </xf>
    <xf numFmtId="0" fontId="1" fillId="0" borderId="0" xfId="1" applyFont="1" applyAlignment="1">
      <alignment horizontal="center"/>
    </xf>
    <xf numFmtId="176" fontId="1" fillId="0" borderId="0" xfId="1" applyNumberFormat="1" applyFont="1" applyAlignment="1">
      <alignment horizontal="center"/>
    </xf>
    <xf numFmtId="0" fontId="1" fillId="0" borderId="0" xfId="1" applyFont="1"/>
    <xf numFmtId="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>
      <alignment vertical="center"/>
    </xf>
    <xf numFmtId="1" fontId="6" fillId="0" borderId="0" xfId="0" applyNumberFormat="1" applyFont="1">
      <alignment vertical="center"/>
    </xf>
    <xf numFmtId="1" fontId="7" fillId="0" borderId="3" xfId="0" applyNumberFormat="1" applyFont="1" applyBorder="1" applyAlignment="1">
      <alignment horizontal="right" vertical="center"/>
    </xf>
    <xf numFmtId="1" fontId="7" fillId="0" borderId="3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" fontId="8" fillId="0" borderId="3" xfId="0" applyNumberFormat="1" applyFont="1" applyBorder="1" applyProtection="1">
      <alignment vertical="center"/>
      <protection locked="0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23" fillId="0" borderId="0" xfId="1" applyFont="1" applyBorder="1"/>
    <xf numFmtId="0" fontId="1" fillId="0" borderId="0" xfId="1" applyFont="1" applyBorder="1"/>
    <xf numFmtId="0" fontId="29" fillId="0" borderId="0" xfId="14" applyFont="1" applyBorder="1" applyAlignment="1"/>
    <xf numFmtId="0" fontId="30" fillId="4" borderId="0" xfId="14" applyFont="1" applyFill="1" applyBorder="1" applyAlignment="1">
      <alignment vertical="center"/>
    </xf>
    <xf numFmtId="0" fontId="25" fillId="0" borderId="0" xfId="14" applyFont="1" applyBorder="1" applyAlignment="1">
      <alignment horizontal="center"/>
    </xf>
    <xf numFmtId="0" fontId="27" fillId="0" borderId="0" xfId="14" applyFont="1" applyBorder="1" applyAlignment="1">
      <alignment horizontal="center"/>
    </xf>
    <xf numFmtId="0" fontId="27" fillId="0" borderId="0" xfId="14" applyFont="1" applyBorder="1" applyAlignment="1">
      <alignment horizontal="center" vertical="center"/>
    </xf>
    <xf numFmtId="0" fontId="29" fillId="4" borderId="3" xfId="14" applyFont="1" applyFill="1" applyBorder="1" applyAlignment="1">
      <alignment horizontal="center" vertical="center"/>
    </xf>
    <xf numFmtId="0" fontId="29" fillId="0" borderId="0" xfId="14" applyFont="1" applyBorder="1" applyAlignment="1">
      <alignment horizontal="center" vertical="center"/>
    </xf>
    <xf numFmtId="0" fontId="31" fillId="4" borderId="3" xfId="14" applyFont="1" applyFill="1" applyBorder="1" applyAlignment="1">
      <alignment horizontal="center" vertical="center"/>
    </xf>
    <xf numFmtId="179" fontId="31" fillId="4" borderId="3" xfId="14" applyNumberFormat="1" applyFont="1" applyFill="1" applyBorder="1" applyAlignment="1">
      <alignment horizontal="right" vertical="center"/>
    </xf>
    <xf numFmtId="179" fontId="31" fillId="4" borderId="3" xfId="14" applyNumberFormat="1" applyFont="1" applyFill="1" applyBorder="1" applyAlignment="1">
      <alignment horizontal="center" vertical="center"/>
    </xf>
    <xf numFmtId="180" fontId="31" fillId="4" borderId="3" xfId="14" applyNumberFormat="1" applyFont="1" applyFill="1" applyBorder="1" applyAlignment="1">
      <alignment horizontal="right" vertical="center"/>
    </xf>
    <xf numFmtId="0" fontId="31" fillId="4" borderId="4" xfId="14" applyFont="1" applyFill="1" applyBorder="1" applyAlignment="1">
      <alignment horizontal="center" vertical="center"/>
    </xf>
    <xf numFmtId="179" fontId="32" fillId="4" borderId="3" xfId="14" applyNumberFormat="1" applyFont="1" applyFill="1" applyBorder="1" applyAlignment="1">
      <alignment horizontal="right" vertical="center"/>
    </xf>
    <xf numFmtId="0" fontId="30" fillId="4" borderId="3" xfId="14" applyFont="1" applyFill="1" applyBorder="1" applyAlignment="1">
      <alignment horizontal="center" vertical="center"/>
    </xf>
    <xf numFmtId="179" fontId="30" fillId="4" borderId="3" xfId="14" applyNumberFormat="1" applyFont="1" applyFill="1" applyBorder="1" applyAlignment="1">
      <alignment horizontal="right" vertical="center"/>
    </xf>
    <xf numFmtId="179" fontId="30" fillId="4" borderId="3" xfId="14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33" fillId="0" borderId="0" xfId="0" applyFont="1" applyFill="1" applyAlignment="1">
      <alignment vertical="center"/>
    </xf>
    <xf numFmtId="0" fontId="0" fillId="0" borderId="0" xfId="18" applyFont="1" applyFill="1" applyBorder="1" applyAlignment="1"/>
    <xf numFmtId="0" fontId="0" fillId="0" borderId="0" xfId="18" applyFont="1" applyBorder="1" applyAlignment="1"/>
    <xf numFmtId="0" fontId="35" fillId="0" borderId="0" xfId="18" applyFont="1" applyFill="1" applyBorder="1" applyAlignment="1">
      <alignment horizontal="center" vertical="center"/>
    </xf>
    <xf numFmtId="0" fontId="2" fillId="0" borderId="0" xfId="18" applyFont="1" applyFill="1" applyBorder="1" applyAlignment="1">
      <alignment horizontal="right" vertical="center"/>
    </xf>
    <xf numFmtId="0" fontId="28" fillId="0" borderId="3" xfId="18" applyFont="1" applyFill="1" applyBorder="1" applyAlignment="1">
      <alignment horizontal="center" vertical="center"/>
    </xf>
    <xf numFmtId="0" fontId="28" fillId="0" borderId="1" xfId="18" applyFont="1" applyFill="1" applyBorder="1" applyAlignment="1">
      <alignment horizontal="center" vertical="center" wrapText="1"/>
    </xf>
    <xf numFmtId="0" fontId="28" fillId="0" borderId="1" xfId="18" applyFont="1" applyFill="1" applyBorder="1" applyAlignment="1">
      <alignment horizontal="center" vertical="center"/>
    </xf>
    <xf numFmtId="0" fontId="28" fillId="0" borderId="4" xfId="18" applyNumberFormat="1" applyFont="1" applyFill="1" applyBorder="1" applyAlignment="1" applyProtection="1">
      <alignment horizontal="center" vertical="center"/>
    </xf>
    <xf numFmtId="179" fontId="28" fillId="0" borderId="3" xfId="18" applyNumberFormat="1" applyFont="1" applyFill="1" applyBorder="1" applyAlignment="1">
      <alignment horizontal="right" vertical="center"/>
    </xf>
    <xf numFmtId="0" fontId="28" fillId="0" borderId="3" xfId="18" applyNumberFormat="1" applyFont="1" applyFill="1" applyBorder="1" applyAlignment="1" applyProtection="1">
      <alignment vertical="center"/>
    </xf>
    <xf numFmtId="179" fontId="28" fillId="0" borderId="2" xfId="18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3" xfId="0" applyNumberFormat="1" applyFont="1" applyFill="1" applyBorder="1" applyAlignment="1">
      <alignment vertical="center" wrapText="1"/>
    </xf>
    <xf numFmtId="181" fontId="24" fillId="0" borderId="3" xfId="0" applyNumberFormat="1" applyFont="1" applyFill="1" applyBorder="1" applyAlignment="1">
      <alignment horizontal="center" vertical="center" wrapText="1"/>
    </xf>
    <xf numFmtId="182" fontId="24" fillId="0" borderId="0" xfId="0" applyNumberFormat="1" applyFont="1" applyFill="1">
      <alignment vertical="center"/>
    </xf>
    <xf numFmtId="0" fontId="5" fillId="0" borderId="0" xfId="16">
      <alignment vertical="center"/>
    </xf>
    <xf numFmtId="176" fontId="37" fillId="0" borderId="0" xfId="1" applyNumberFormat="1" applyFont="1"/>
    <xf numFmtId="3" fontId="0" fillId="0" borderId="4" xfId="30" applyNumberFormat="1" applyFont="1" applyFill="1" applyBorder="1" applyAlignment="1" applyProtection="1">
      <alignment horizontal="left" vertical="center"/>
    </xf>
    <xf numFmtId="0" fontId="5" fillId="0" borderId="3" xfId="16" applyFont="1" applyBorder="1" applyAlignment="1" applyProtection="1">
      <alignment horizontal="right" vertical="center"/>
      <protection locked="0"/>
    </xf>
    <xf numFmtId="0" fontId="5" fillId="0" borderId="3" xfId="16" applyFont="1" applyBorder="1" applyAlignment="1" applyProtection="1">
      <alignment vertical="center"/>
      <protection locked="0"/>
    </xf>
    <xf numFmtId="0" fontId="2" fillId="0" borderId="3" xfId="16" applyFont="1" applyBorder="1" applyProtection="1">
      <alignment vertical="center"/>
      <protection locked="0"/>
    </xf>
    <xf numFmtId="3" fontId="2" fillId="0" borderId="3" xfId="16" applyNumberFormat="1" applyFont="1" applyFill="1" applyBorder="1" applyAlignment="1" applyProtection="1">
      <alignment vertical="center"/>
    </xf>
    <xf numFmtId="0" fontId="2" fillId="0" borderId="3" xfId="16" applyFont="1" applyBorder="1" applyAlignment="1" applyProtection="1">
      <alignment vertical="center"/>
      <protection locked="0"/>
    </xf>
    <xf numFmtId="1" fontId="2" fillId="0" borderId="3" xfId="16" applyNumberFormat="1" applyFont="1" applyBorder="1" applyProtection="1">
      <alignment vertical="center"/>
      <protection locked="0"/>
    </xf>
    <xf numFmtId="0" fontId="5" fillId="0" borderId="0" xfId="16" applyFont="1">
      <alignment vertical="center"/>
    </xf>
    <xf numFmtId="0" fontId="5" fillId="0" borderId="3" xfId="16" applyFont="1" applyBorder="1">
      <alignment vertical="center"/>
    </xf>
    <xf numFmtId="0" fontId="4" fillId="0" borderId="0" xfId="1" applyFont="1" applyAlignment="1" applyProtection="1">
      <protection locked="0"/>
    </xf>
    <xf numFmtId="1" fontId="38" fillId="0" borderId="3" xfId="16" applyNumberFormat="1" applyFont="1" applyFill="1" applyBorder="1" applyAlignment="1" applyProtection="1">
      <alignment horizontal="right" vertical="center"/>
      <protection locked="0"/>
    </xf>
    <xf numFmtId="1" fontId="38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" xfId="16" applyFont="1" applyBorder="1" applyAlignment="1" applyProtection="1">
      <alignment vertical="center" wrapText="1"/>
      <protection locked="0"/>
    </xf>
    <xf numFmtId="1" fontId="38" fillId="0" borderId="3" xfId="16" applyNumberFormat="1" applyFont="1" applyFill="1" applyBorder="1" applyAlignment="1" applyProtection="1">
      <alignment horizontal="center" vertical="center"/>
      <protection locked="0"/>
    </xf>
    <xf numFmtId="0" fontId="5" fillId="0" borderId="0" xfId="16" applyAlignment="1">
      <alignment horizontal="right" vertical="center"/>
    </xf>
    <xf numFmtId="0" fontId="5" fillId="0" borderId="3" xfId="16" applyBorder="1" applyAlignment="1">
      <alignment horizontal="center" vertical="center"/>
    </xf>
    <xf numFmtId="49" fontId="5" fillId="0" borderId="3" xfId="16" applyNumberFormat="1" applyFont="1" applyFill="1" applyBorder="1" applyAlignment="1" applyProtection="1">
      <alignment horizontal="center" vertical="center" wrapText="1"/>
    </xf>
    <xf numFmtId="1" fontId="5" fillId="0" borderId="3" xfId="16" applyNumberFormat="1" applyFont="1" applyFill="1" applyBorder="1" applyAlignment="1" applyProtection="1">
      <alignment horizontal="center" vertical="center" wrapText="1"/>
    </xf>
    <xf numFmtId="1" fontId="5" fillId="0" borderId="3" xfId="16" applyNumberForma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7" fillId="0" borderId="0" xfId="16" applyFont="1">
      <alignment vertical="center"/>
    </xf>
    <xf numFmtId="0" fontId="2" fillId="0" borderId="0" xfId="16" applyFont="1">
      <alignment vertical="center"/>
    </xf>
    <xf numFmtId="0" fontId="42" fillId="0" borderId="0" xfId="16" applyNumberFormat="1" applyFont="1" applyFill="1" applyBorder="1" applyAlignment="1" applyProtection="1">
      <alignment horizontal="right" vertical="center"/>
    </xf>
    <xf numFmtId="0" fontId="44" fillId="0" borderId="14" xfId="16" applyNumberFormat="1" applyFont="1" applyFill="1" applyBorder="1" applyAlignment="1" applyProtection="1">
      <alignment horizontal="left" vertical="center"/>
    </xf>
    <xf numFmtId="177" fontId="45" fillId="0" borderId="15" xfId="16" applyNumberFormat="1" applyFont="1" applyFill="1" applyBorder="1" applyAlignment="1" applyProtection="1">
      <alignment horizontal="center" vertical="center"/>
    </xf>
    <xf numFmtId="0" fontId="44" fillId="0" borderId="14" xfId="16" applyNumberFormat="1" applyFont="1" applyFill="1" applyBorder="1" applyAlignment="1" applyProtection="1">
      <alignment horizontal="left" vertical="center"/>
      <protection locked="0"/>
    </xf>
    <xf numFmtId="177" fontId="45" fillId="0" borderId="15" xfId="16" applyNumberFormat="1" applyFont="1" applyFill="1" applyBorder="1" applyAlignment="1" applyProtection="1">
      <alignment horizontal="center" vertical="center"/>
      <protection locked="0"/>
    </xf>
    <xf numFmtId="177" fontId="46" fillId="0" borderId="15" xfId="16" applyNumberFormat="1" applyFont="1" applyFill="1" applyBorder="1" applyAlignment="1" applyProtection="1">
      <alignment horizontal="center" vertical="center"/>
    </xf>
    <xf numFmtId="0" fontId="43" fillId="0" borderId="16" xfId="16" applyNumberFormat="1" applyFont="1" applyFill="1" applyBorder="1" applyAlignment="1" applyProtection="1">
      <alignment horizontal="center" vertical="center"/>
    </xf>
    <xf numFmtId="177" fontId="47" fillId="0" borderId="17" xfId="16" applyNumberFormat="1" applyFont="1" applyFill="1" applyBorder="1" applyAlignment="1" applyProtection="1">
      <alignment horizontal="center" vertical="center"/>
    </xf>
    <xf numFmtId="0" fontId="48" fillId="0" borderId="0" xfId="16" applyNumberFormat="1" applyFont="1" applyFill="1" applyBorder="1" applyAlignment="1" applyProtection="1">
      <alignment horizontal="center" vertical="center"/>
    </xf>
    <xf numFmtId="176" fontId="49" fillId="0" borderId="12" xfId="16" applyNumberFormat="1" applyFont="1" applyFill="1" applyBorder="1" applyAlignment="1" applyProtection="1">
      <alignment horizontal="center" vertical="center"/>
    </xf>
    <xf numFmtId="176" fontId="49" fillId="0" borderId="13" xfId="16" applyNumberFormat="1" applyFont="1" applyFill="1" applyBorder="1" applyAlignment="1" applyProtection="1">
      <alignment horizontal="center" vertical="center"/>
    </xf>
    <xf numFmtId="176" fontId="44" fillId="0" borderId="14" xfId="16" applyNumberFormat="1" applyFont="1" applyFill="1" applyBorder="1" applyAlignment="1" applyProtection="1">
      <alignment vertical="center"/>
    </xf>
    <xf numFmtId="177" fontId="44" fillId="0" borderId="15" xfId="16" applyNumberFormat="1" applyFont="1" applyFill="1" applyBorder="1" applyAlignment="1" applyProtection="1">
      <alignment horizontal="center" vertical="center"/>
    </xf>
    <xf numFmtId="176" fontId="49" fillId="0" borderId="16" xfId="16" applyNumberFormat="1" applyFont="1" applyFill="1" applyBorder="1" applyAlignment="1" applyProtection="1">
      <alignment horizontal="center" vertical="center"/>
    </xf>
    <xf numFmtId="177" fontId="49" fillId="0" borderId="17" xfId="16" applyNumberFormat="1" applyFont="1" applyFill="1" applyBorder="1" applyAlignment="1" applyProtection="1">
      <alignment horizontal="center" vertical="center"/>
    </xf>
    <xf numFmtId="0" fontId="22" fillId="0" borderId="0" xfId="16" applyFont="1" applyAlignment="1">
      <alignment horizontal="right" vertical="center"/>
    </xf>
    <xf numFmtId="0" fontId="5" fillId="0" borderId="0" xfId="16" applyAlignment="1">
      <alignment horizontal="center" vertical="center"/>
    </xf>
    <xf numFmtId="0" fontId="14" fillId="0" borderId="3" xfId="16" applyFont="1" applyBorder="1">
      <alignment vertical="center"/>
    </xf>
    <xf numFmtId="0" fontId="5" fillId="0" borderId="3" xfId="16" applyBorder="1">
      <alignment vertical="center"/>
    </xf>
    <xf numFmtId="0" fontId="14" fillId="0" borderId="3" xfId="16" applyFont="1" applyBorder="1" applyAlignment="1">
      <alignment horizontal="center" vertical="center"/>
    </xf>
    <xf numFmtId="4" fontId="52" fillId="0" borderId="18" xfId="0" applyNumberFormat="1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 wrapText="1"/>
    </xf>
    <xf numFmtId="176" fontId="0" fillId="0" borderId="2" xfId="1" applyNumberFormat="1" applyFont="1" applyBorder="1" applyAlignment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5" fillId="0" borderId="0" xfId="14" applyFont="1" applyBorder="1" applyAlignment="1">
      <alignment horizontal="center" vertical="center"/>
    </xf>
    <xf numFmtId="0" fontId="30" fillId="4" borderId="3" xfId="14" applyFont="1" applyFill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0" fontId="34" fillId="0" borderId="0" xfId="18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0" fillId="0" borderId="0" xfId="16" applyNumberFormat="1" applyFont="1" applyFill="1" applyBorder="1" applyAlignment="1" applyProtection="1">
      <alignment horizontal="center" vertical="center"/>
    </xf>
    <xf numFmtId="0" fontId="50" fillId="0" borderId="0" xfId="16" applyFont="1" applyAlignment="1">
      <alignment horizontal="center" vertical="center"/>
    </xf>
    <xf numFmtId="0" fontId="51" fillId="0" borderId="0" xfId="16" applyFont="1" applyAlignment="1">
      <alignment horizontal="center" vertical="center"/>
    </xf>
    <xf numFmtId="176" fontId="27" fillId="0" borderId="0" xfId="1" applyNumberFormat="1" applyFont="1" applyAlignment="1">
      <alignment horizontal="right" vertical="center"/>
    </xf>
    <xf numFmtId="1" fontId="14" fillId="0" borderId="3" xfId="16" applyNumberFormat="1" applyFont="1" applyBorder="1" applyAlignment="1">
      <alignment horizontal="center" vertical="center"/>
    </xf>
    <xf numFmtId="0" fontId="49" fillId="0" borderId="12" xfId="16" applyNumberFormat="1" applyFont="1" applyFill="1" applyBorder="1" applyAlignment="1" applyProtection="1">
      <alignment horizontal="center" vertical="center"/>
    </xf>
    <xf numFmtId="183" fontId="49" fillId="0" borderId="13" xfId="16" applyNumberFormat="1" applyFont="1" applyFill="1" applyBorder="1" applyAlignment="1" applyProtection="1">
      <alignment horizontal="center" vertical="center"/>
    </xf>
  </cellXfs>
  <cellStyles count="43">
    <cellStyle name="_ET_STYLE_NoName_00_" xfId="2"/>
    <cellStyle name="Calc Currency (0)" xfId="3"/>
    <cellStyle name="ColLevel_1" xfId="4"/>
    <cellStyle name="gcd" xfId="5"/>
    <cellStyle name="Header1" xfId="6"/>
    <cellStyle name="Header2" xfId="7"/>
    <cellStyle name="no dec" xfId="8"/>
    <cellStyle name="Normal_#10-Headcount" xfId="9"/>
    <cellStyle name="RowLevel_1" xfId="10"/>
    <cellStyle name="差_11、2018年一般公共预算市对县级专项转移支付分项目预算表" xfId="11"/>
    <cellStyle name="差_11、2018年一般公共预算市对县级专项转移支付分项目预算表_2019年市级对县市区政府性基金分地区预算汇总表" xfId="31"/>
    <cellStyle name="差_11、2018年一般公共预算市对县级专项转移支付分项目预算表_税收返还和转移支付" xfId="32"/>
    <cellStyle name="差_2013年市本级政府基金汇总表" xfId="12"/>
    <cellStyle name="差_2013年组市本级政府基金汇总表" xfId="13"/>
    <cellStyle name="差_2019年市级对县市区政府性基金分地区预算汇总表" xfId="33"/>
    <cellStyle name="差_2019年政府采购预算汇总表" xfId="34"/>
    <cellStyle name="差_邵阳市2019年部门预算汇总表" xfId="35"/>
    <cellStyle name="差_税收返还和转移支付" xfId="36"/>
    <cellStyle name="常规" xfId="0" builtinId="0"/>
    <cellStyle name="常规 2" xfId="14"/>
    <cellStyle name="常规 3" xfId="15"/>
    <cellStyle name="常规 4" xfId="16"/>
    <cellStyle name="常规 5" xfId="17"/>
    <cellStyle name="常规_2017年对下专项转移支付预算表12.21" xfId="18"/>
    <cellStyle name="常规_全省收入" xfId="1"/>
    <cellStyle name="好_11、2018年一般公共预算市对县级专项转移支付分项目预算表" xfId="19"/>
    <cellStyle name="好_11、2018年一般公共预算市对县级专项转移支付分项目预算表_2019年市级对县市区政府性基金分地区预算汇总表" xfId="37"/>
    <cellStyle name="好_11、2018年一般公共预算市对县级专项转移支付分项目预算表_税收返还和转移支付" xfId="38"/>
    <cellStyle name="好_2013年市本级政府基金汇总表" xfId="20"/>
    <cellStyle name="好_2013年组市本级政府基金汇总表" xfId="21"/>
    <cellStyle name="好_2019年市级对县市区政府性基金分地区预算汇总表" xfId="39"/>
    <cellStyle name="好_2019年政府采购预算汇总表" xfId="40"/>
    <cellStyle name="好_邵阳市2019年部门预算汇总表" xfId="41"/>
    <cellStyle name="好_税收返还和转移支付" xfId="42"/>
    <cellStyle name="普通_97-917" xfId="22"/>
    <cellStyle name="千分位[0]_laroux" xfId="23"/>
    <cellStyle name="千分位_97-917" xfId="24"/>
    <cellStyle name="千位[0]_1" xfId="25"/>
    <cellStyle name="千位_1" xfId="26"/>
    <cellStyle name="千位分隔 2" xfId="27"/>
    <cellStyle name="千位分隔[0] 2" xfId="30"/>
    <cellStyle name="未定义" xfId="28"/>
    <cellStyle name="样式 1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20915;&#31639;&#20844;&#24320;\2020&#24180;&#39044;&#31639;&#20844;&#24320;\&#25919;&#24220;&#39044;&#31639;&#20844;&#24320;\&#25253;&#21578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"/>
      <sheetName val="表2 "/>
      <sheetName val="表3"/>
      <sheetName val="表4 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  <sheetName val="表16"/>
      <sheetName val="表17"/>
      <sheetName val="表18"/>
      <sheetName val="表19"/>
      <sheetName val="表20"/>
      <sheetName val="表21"/>
      <sheetName val="表22"/>
      <sheetName val="表23"/>
      <sheetName val="表24"/>
      <sheetName val="表25"/>
      <sheetName val="表26"/>
      <sheetName val="表27"/>
      <sheetName val="表28"/>
      <sheetName val="表29"/>
      <sheetName val="表30"/>
      <sheetName val="表31"/>
      <sheetName val="表32"/>
      <sheetName val="表33"/>
      <sheetName val="表34"/>
      <sheetName val="表35"/>
    </sheetNames>
    <sheetDataSet>
      <sheetData sheetId="0" refreshError="1"/>
      <sheetData sheetId="1" refreshError="1"/>
      <sheetData sheetId="2" refreshError="1"/>
      <sheetData sheetId="3">
        <row r="7">
          <cell r="C7">
            <v>19528</v>
          </cell>
        </row>
        <row r="8">
          <cell r="C8">
            <v>29442</v>
          </cell>
        </row>
        <row r="10">
          <cell r="C10">
            <v>15014</v>
          </cell>
        </row>
        <row r="11">
          <cell r="C11">
            <v>0</v>
          </cell>
        </row>
        <row r="12">
          <cell r="C12">
            <v>3475</v>
          </cell>
        </row>
        <row r="13">
          <cell r="C13">
            <v>142</v>
          </cell>
        </row>
        <row r="14">
          <cell r="C14">
            <v>17657</v>
          </cell>
        </row>
        <row r="15">
          <cell r="C15">
            <v>4609</v>
          </cell>
        </row>
        <row r="16">
          <cell r="C16">
            <v>2992</v>
          </cell>
        </row>
        <row r="17">
          <cell r="C17">
            <v>3378</v>
          </cell>
        </row>
        <row r="18">
          <cell r="C18">
            <v>14839</v>
          </cell>
        </row>
        <row r="19">
          <cell r="C19">
            <v>3542</v>
          </cell>
        </row>
        <row r="20">
          <cell r="C20">
            <v>951</v>
          </cell>
        </row>
        <row r="21">
          <cell r="C21">
            <v>54878</v>
          </cell>
        </row>
        <row r="23">
          <cell r="C23">
            <v>318</v>
          </cell>
        </row>
        <row r="24">
          <cell r="C24">
            <v>246</v>
          </cell>
        </row>
        <row r="26">
          <cell r="C26">
            <v>17057</v>
          </cell>
        </row>
        <row r="27">
          <cell r="C27">
            <v>34586</v>
          </cell>
        </row>
        <row r="28">
          <cell r="C28">
            <v>37603</v>
          </cell>
        </row>
        <row r="30">
          <cell r="C30">
            <v>8431</v>
          </cell>
        </row>
        <row r="31">
          <cell r="C31">
            <v>0</v>
          </cell>
        </row>
        <row r="32">
          <cell r="C32">
            <v>11770</v>
          </cell>
        </row>
        <row r="33">
          <cell r="C33">
            <v>17148</v>
          </cell>
        </row>
        <row r="36">
          <cell r="C36">
            <v>16323.333333333334</v>
          </cell>
        </row>
        <row r="37">
          <cell r="C37">
            <v>0</v>
          </cell>
        </row>
        <row r="38">
          <cell r="C38">
            <v>6434.5714285714275</v>
          </cell>
        </row>
        <row r="39">
          <cell r="C39">
            <v>1489.285714285714</v>
          </cell>
        </row>
        <row r="40">
          <cell r="C40">
            <v>47.333333333333336</v>
          </cell>
        </row>
        <row r="41">
          <cell r="C41">
            <v>1447.7142857142858</v>
          </cell>
        </row>
        <row r="42">
          <cell r="C42">
            <v>136.28571428571431</v>
          </cell>
        </row>
        <row r="43">
          <cell r="C43">
            <v>82</v>
          </cell>
        </row>
        <row r="45">
          <cell r="C45">
            <v>65293.333333333336</v>
          </cell>
        </row>
        <row r="46">
          <cell r="C46">
            <v>77544</v>
          </cell>
        </row>
        <row r="47">
          <cell r="C47">
            <v>32172.857142857138</v>
          </cell>
        </row>
        <row r="48">
          <cell r="C48">
            <v>7446.4285714285706</v>
          </cell>
        </row>
        <row r="49">
          <cell r="C49">
            <v>0</v>
          </cell>
        </row>
        <row r="50">
          <cell r="C50">
            <v>328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showZeros="0" tabSelected="1" workbookViewId="0">
      <selection activeCell="D59" sqref="D59"/>
    </sheetView>
  </sheetViews>
  <sheetFormatPr defaultColWidth="9" defaultRowHeight="14.25"/>
  <cols>
    <col min="1" max="1" width="31.625" customWidth="1"/>
    <col min="2" max="2" width="10.75" customWidth="1"/>
    <col min="3" max="3" width="10.375" customWidth="1"/>
    <col min="4" max="4" width="9.5" customWidth="1"/>
    <col min="5" max="5" width="10.375" customWidth="1"/>
    <col min="6" max="6" width="11.5" bestFit="1" customWidth="1"/>
  </cols>
  <sheetData>
    <row r="1" spans="1:5" s="4" customFormat="1">
      <c r="A1" s="1" t="s">
        <v>52</v>
      </c>
      <c r="B1" s="2"/>
      <c r="C1" s="2"/>
      <c r="D1" s="3"/>
      <c r="E1" s="2"/>
    </row>
    <row r="2" spans="1:5" ht="25.5" customHeight="1">
      <c r="A2" s="128" t="s">
        <v>53</v>
      </c>
      <c r="B2" s="128"/>
      <c r="C2" s="128"/>
      <c r="D2" s="128"/>
      <c r="E2" s="128"/>
    </row>
    <row r="3" spans="1:5" s="8" customFormat="1" ht="18" customHeight="1">
      <c r="A3" s="5"/>
      <c r="B3" s="5"/>
      <c r="C3" s="6"/>
      <c r="D3" s="5"/>
      <c r="E3" s="7" t="s">
        <v>0</v>
      </c>
    </row>
    <row r="4" spans="1:5" s="8" customFormat="1" ht="15.95" customHeight="1">
      <c r="A4" s="129" t="s">
        <v>1</v>
      </c>
      <c r="B4" s="131" t="s">
        <v>2</v>
      </c>
      <c r="C4" s="133" t="s">
        <v>3</v>
      </c>
      <c r="D4" s="131" t="s">
        <v>4</v>
      </c>
      <c r="E4" s="131" t="s">
        <v>5</v>
      </c>
    </row>
    <row r="5" spans="1:5" s="8" customFormat="1" ht="26.1" customHeight="1">
      <c r="A5" s="130"/>
      <c r="B5" s="132"/>
      <c r="C5" s="134"/>
      <c r="D5" s="132"/>
      <c r="E5" s="132"/>
    </row>
    <row r="6" spans="1:5" s="12" customFormat="1" ht="17.25" customHeight="1">
      <c r="A6" s="9" t="s">
        <v>6</v>
      </c>
      <c r="B6" s="10">
        <f>SUM(B7:B24)</f>
        <v>171011</v>
      </c>
      <c r="C6" s="10">
        <f>SUM(C7:C24)</f>
        <v>188867</v>
      </c>
      <c r="D6" s="10">
        <f>SUM(D7:D24)</f>
        <v>17856</v>
      </c>
      <c r="E6" s="11">
        <f>D6/B6*100</f>
        <v>10.441433591991158</v>
      </c>
    </row>
    <row r="7" spans="1:5" s="12" customFormat="1" ht="17.25" customHeight="1">
      <c r="A7" s="9" t="s">
        <v>7</v>
      </c>
      <c r="B7" s="13">
        <f>'[1]表4 '!C7</f>
        <v>19528</v>
      </c>
      <c r="C7" s="13">
        <v>20880</v>
      </c>
      <c r="D7" s="14">
        <f t="shared" ref="D7:D24" si="0">C7-B7</f>
        <v>1352</v>
      </c>
      <c r="E7" s="11">
        <f>D7/B7*100</f>
        <v>6.9233920524375252</v>
      </c>
    </row>
    <row r="8" spans="1:5" s="12" customFormat="1" ht="17.25" customHeight="1">
      <c r="A8" s="9" t="s">
        <v>8</v>
      </c>
      <c r="B8" s="13">
        <f>'[1]表4 '!C8</f>
        <v>29442</v>
      </c>
      <c r="C8" s="13">
        <v>31645</v>
      </c>
      <c r="D8" s="14">
        <f t="shared" si="0"/>
        <v>2203</v>
      </c>
      <c r="E8" s="11">
        <f>D8/B8*100</f>
        <v>7.4825079817947158</v>
      </c>
    </row>
    <row r="9" spans="1:5" s="12" customFormat="1" ht="17.25" customHeight="1">
      <c r="A9" s="9" t="s">
        <v>9</v>
      </c>
      <c r="B9" s="13">
        <f>'[1]表4 '!C9</f>
        <v>0</v>
      </c>
      <c r="C9" s="13"/>
      <c r="D9" s="14">
        <f t="shared" si="0"/>
        <v>0</v>
      </c>
      <c r="E9" s="11"/>
    </row>
    <row r="10" spans="1:5" s="12" customFormat="1" ht="17.25" customHeight="1">
      <c r="A10" s="15" t="s">
        <v>10</v>
      </c>
      <c r="B10" s="13">
        <f>'[1]表4 '!C10</f>
        <v>15014</v>
      </c>
      <c r="C10" s="13">
        <v>16500</v>
      </c>
      <c r="D10" s="14">
        <f t="shared" si="0"/>
        <v>1486</v>
      </c>
      <c r="E10" s="11">
        <f>D10/B10*100</f>
        <v>9.8974290662048752</v>
      </c>
    </row>
    <row r="11" spans="1:5" s="12" customFormat="1" ht="15.75" customHeight="1">
      <c r="A11" s="15" t="s">
        <v>11</v>
      </c>
      <c r="B11" s="13">
        <f>'[1]表4 '!C11</f>
        <v>0</v>
      </c>
      <c r="C11" s="16"/>
      <c r="D11" s="14">
        <f t="shared" si="0"/>
        <v>0</v>
      </c>
      <c r="E11" s="11"/>
    </row>
    <row r="12" spans="1:5" s="12" customFormat="1" ht="17.25" customHeight="1">
      <c r="A12" s="15" t="s">
        <v>12</v>
      </c>
      <c r="B12" s="13">
        <f>'[1]表4 '!C12</f>
        <v>3475</v>
      </c>
      <c r="C12" s="13">
        <v>3722</v>
      </c>
      <c r="D12" s="14">
        <f t="shared" si="0"/>
        <v>247</v>
      </c>
      <c r="E12" s="11">
        <f t="shared" ref="E12:E21" si="1">D12/B12*100</f>
        <v>7.1079136690647484</v>
      </c>
    </row>
    <row r="13" spans="1:5" s="12" customFormat="1" ht="17.25" customHeight="1">
      <c r="A13" s="15" t="s">
        <v>13</v>
      </c>
      <c r="B13" s="13">
        <f>'[1]表4 '!C13</f>
        <v>142</v>
      </c>
      <c r="C13" s="13">
        <v>156</v>
      </c>
      <c r="D13" s="14">
        <f t="shared" si="0"/>
        <v>14</v>
      </c>
      <c r="E13" s="11">
        <f t="shared" si="1"/>
        <v>9.8591549295774641</v>
      </c>
    </row>
    <row r="14" spans="1:5" s="12" customFormat="1" ht="17.25" customHeight="1">
      <c r="A14" s="15" t="s">
        <v>14</v>
      </c>
      <c r="B14" s="13">
        <f>'[1]表4 '!C14</f>
        <v>17657</v>
      </c>
      <c r="C14" s="13">
        <v>19033</v>
      </c>
      <c r="D14" s="14">
        <f t="shared" si="0"/>
        <v>1376</v>
      </c>
      <c r="E14" s="11">
        <f t="shared" si="1"/>
        <v>7.7929433086028208</v>
      </c>
    </row>
    <row r="15" spans="1:5" s="12" customFormat="1" ht="17.25" customHeight="1">
      <c r="A15" s="15" t="s">
        <v>15</v>
      </c>
      <c r="B15" s="13">
        <f>'[1]表4 '!C15</f>
        <v>4609</v>
      </c>
      <c r="C15" s="13">
        <v>5001</v>
      </c>
      <c r="D15" s="14">
        <f t="shared" si="0"/>
        <v>392</v>
      </c>
      <c r="E15" s="11">
        <f t="shared" si="1"/>
        <v>8.5050987198958552</v>
      </c>
    </row>
    <row r="16" spans="1:5" s="12" customFormat="1" ht="17.25" customHeight="1">
      <c r="A16" s="15" t="s">
        <v>16</v>
      </c>
      <c r="B16" s="13">
        <f>'[1]表4 '!C16</f>
        <v>2992</v>
      </c>
      <c r="C16" s="13">
        <v>3278</v>
      </c>
      <c r="D16" s="14">
        <f t="shared" si="0"/>
        <v>286</v>
      </c>
      <c r="E16" s="11">
        <f t="shared" si="1"/>
        <v>9.5588235294117645</v>
      </c>
    </row>
    <row r="17" spans="1:5" s="12" customFormat="1" ht="17.25" customHeight="1">
      <c r="A17" s="15" t="s">
        <v>17</v>
      </c>
      <c r="B17" s="13">
        <f>'[1]表4 '!C17</f>
        <v>3378</v>
      </c>
      <c r="C17" s="13">
        <v>3679</v>
      </c>
      <c r="D17" s="14">
        <f t="shared" si="0"/>
        <v>301</v>
      </c>
      <c r="E17" s="11">
        <f t="shared" si="1"/>
        <v>8.9105979869745422</v>
      </c>
    </row>
    <row r="18" spans="1:5" s="12" customFormat="1" ht="17.25" customHeight="1">
      <c r="A18" s="15" t="s">
        <v>18</v>
      </c>
      <c r="B18" s="13">
        <f>'[1]表4 '!C18</f>
        <v>14839</v>
      </c>
      <c r="C18" s="13">
        <v>16442</v>
      </c>
      <c r="D18" s="14">
        <f t="shared" si="0"/>
        <v>1603</v>
      </c>
      <c r="E18" s="11">
        <f t="shared" si="1"/>
        <v>10.802614731450905</v>
      </c>
    </row>
    <row r="19" spans="1:5" s="12" customFormat="1" ht="17.25" customHeight="1">
      <c r="A19" s="15" t="s">
        <v>19</v>
      </c>
      <c r="B19" s="13">
        <f>'[1]表4 '!C19</f>
        <v>3542</v>
      </c>
      <c r="C19" s="13">
        <v>3861</v>
      </c>
      <c r="D19" s="14">
        <f t="shared" si="0"/>
        <v>319</v>
      </c>
      <c r="E19" s="11">
        <f t="shared" si="1"/>
        <v>9.0062111801242235</v>
      </c>
    </row>
    <row r="20" spans="1:5" s="12" customFormat="1" ht="17.25" customHeight="1">
      <c r="A20" s="15" t="s">
        <v>20</v>
      </c>
      <c r="B20" s="13">
        <f>'[1]表4 '!C20</f>
        <v>951</v>
      </c>
      <c r="C20" s="13">
        <v>1141</v>
      </c>
      <c r="D20" s="14">
        <f t="shared" si="0"/>
        <v>190</v>
      </c>
      <c r="E20" s="11">
        <f t="shared" si="1"/>
        <v>19.978969505783386</v>
      </c>
    </row>
    <row r="21" spans="1:5" s="12" customFormat="1" ht="17.25" customHeight="1">
      <c r="A21" s="15" t="s">
        <v>21</v>
      </c>
      <c r="B21" s="13">
        <f>'[1]表4 '!C21</f>
        <v>54878</v>
      </c>
      <c r="C21" s="13">
        <v>63247</v>
      </c>
      <c r="D21" s="14">
        <f t="shared" si="0"/>
        <v>8369</v>
      </c>
      <c r="E21" s="11">
        <f t="shared" si="1"/>
        <v>15.250191333503407</v>
      </c>
    </row>
    <row r="22" spans="1:5" s="12" customFormat="1" ht="17.25" customHeight="1">
      <c r="A22" s="15" t="s">
        <v>22</v>
      </c>
      <c r="B22" s="13"/>
      <c r="C22" s="13"/>
      <c r="D22" s="14">
        <f t="shared" si="0"/>
        <v>0</v>
      </c>
      <c r="E22" s="11"/>
    </row>
    <row r="23" spans="1:5" s="12" customFormat="1" ht="17.25" customHeight="1">
      <c r="A23" s="15" t="s">
        <v>23</v>
      </c>
      <c r="B23" s="13">
        <f>'[1]表4 '!C23</f>
        <v>318</v>
      </c>
      <c r="C23" s="13">
        <v>282</v>
      </c>
      <c r="D23" s="14">
        <f t="shared" si="0"/>
        <v>-36</v>
      </c>
      <c r="E23" s="11">
        <f>D23/B23*100</f>
        <v>-11.320754716981133</v>
      </c>
    </row>
    <row r="24" spans="1:5" s="12" customFormat="1" ht="17.25" customHeight="1">
      <c r="A24" s="15" t="s">
        <v>24</v>
      </c>
      <c r="B24" s="13">
        <f>'[1]表4 '!C24</f>
        <v>246</v>
      </c>
      <c r="C24" s="13"/>
      <c r="D24" s="14">
        <f t="shared" si="0"/>
        <v>-246</v>
      </c>
      <c r="E24" s="11"/>
    </row>
    <row r="25" spans="1:5" s="12" customFormat="1" ht="17.25" customHeight="1">
      <c r="A25" s="15" t="s">
        <v>25</v>
      </c>
      <c r="B25" s="10">
        <f>SUM(B26:B33)</f>
        <v>126595</v>
      </c>
      <c r="C25" s="14">
        <f>SUM(C26:C33)</f>
        <v>126595</v>
      </c>
      <c r="D25" s="10">
        <f>SUM(D26:D33)</f>
        <v>0</v>
      </c>
      <c r="E25" s="11">
        <f t="shared" ref="E25:E42" si="2">D25/B25*100</f>
        <v>0</v>
      </c>
    </row>
    <row r="26" spans="1:5" s="12" customFormat="1" ht="17.25" customHeight="1">
      <c r="A26" s="15" t="s">
        <v>26</v>
      </c>
      <c r="B26" s="13">
        <f>'[1]表4 '!C26</f>
        <v>17057</v>
      </c>
      <c r="C26" s="13">
        <f>B26</f>
        <v>17057</v>
      </c>
      <c r="D26" s="14">
        <f t="shared" ref="D26:D43" si="3">C26-B26</f>
        <v>0</v>
      </c>
      <c r="E26" s="11">
        <f t="shared" si="2"/>
        <v>0</v>
      </c>
    </row>
    <row r="27" spans="1:5" s="12" customFormat="1" ht="17.25" customHeight="1">
      <c r="A27" s="15" t="s">
        <v>27</v>
      </c>
      <c r="B27" s="13">
        <f>'[1]表4 '!C27</f>
        <v>34586</v>
      </c>
      <c r="C27" s="13">
        <f t="shared" ref="C27:C33" si="4">B27</f>
        <v>34586</v>
      </c>
      <c r="D27" s="14">
        <f t="shared" si="3"/>
        <v>0</v>
      </c>
      <c r="E27" s="11">
        <f t="shared" si="2"/>
        <v>0</v>
      </c>
    </row>
    <row r="28" spans="1:5" s="12" customFormat="1" ht="17.25" customHeight="1">
      <c r="A28" s="15" t="s">
        <v>28</v>
      </c>
      <c r="B28" s="13">
        <f>'[1]表4 '!C28</f>
        <v>37603</v>
      </c>
      <c r="C28" s="13">
        <f t="shared" si="4"/>
        <v>37603</v>
      </c>
      <c r="D28" s="14">
        <f t="shared" si="3"/>
        <v>0</v>
      </c>
      <c r="E28" s="11">
        <f t="shared" si="2"/>
        <v>0</v>
      </c>
    </row>
    <row r="29" spans="1:5" s="12" customFormat="1" ht="17.25" customHeight="1">
      <c r="A29" s="15" t="s">
        <v>29</v>
      </c>
      <c r="B29" s="13">
        <f>'[1]表4 '!C29</f>
        <v>0</v>
      </c>
      <c r="C29" s="13">
        <f t="shared" si="4"/>
        <v>0</v>
      </c>
      <c r="D29" s="14">
        <f t="shared" si="3"/>
        <v>0</v>
      </c>
      <c r="E29" s="11"/>
    </row>
    <row r="30" spans="1:5" s="12" customFormat="1" ht="17.25" customHeight="1">
      <c r="A30" s="17" t="s">
        <v>30</v>
      </c>
      <c r="B30" s="13">
        <f>'[1]表4 '!C30</f>
        <v>8431</v>
      </c>
      <c r="C30" s="13">
        <f t="shared" si="4"/>
        <v>8431</v>
      </c>
      <c r="D30" s="14">
        <f t="shared" si="3"/>
        <v>0</v>
      </c>
      <c r="E30" s="11">
        <f t="shared" si="2"/>
        <v>0</v>
      </c>
    </row>
    <row r="31" spans="1:5" s="12" customFormat="1" ht="17.25" customHeight="1">
      <c r="A31" s="17" t="s">
        <v>31</v>
      </c>
      <c r="B31" s="13">
        <f>'[1]表4 '!C31</f>
        <v>0</v>
      </c>
      <c r="C31" s="13">
        <f t="shared" si="4"/>
        <v>0</v>
      </c>
      <c r="D31" s="14"/>
      <c r="E31" s="11"/>
    </row>
    <row r="32" spans="1:5" s="12" customFormat="1" ht="17.25" customHeight="1">
      <c r="A32" s="17" t="s">
        <v>32</v>
      </c>
      <c r="B32" s="13">
        <f>'[1]表4 '!C32</f>
        <v>11770</v>
      </c>
      <c r="C32" s="13">
        <f t="shared" si="4"/>
        <v>11770</v>
      </c>
      <c r="D32" s="14">
        <f t="shared" si="3"/>
        <v>0</v>
      </c>
      <c r="E32" s="11">
        <f t="shared" si="2"/>
        <v>0</v>
      </c>
    </row>
    <row r="33" spans="1:5" s="12" customFormat="1" ht="17.25" customHeight="1">
      <c r="A33" s="15" t="s">
        <v>33</v>
      </c>
      <c r="B33" s="13">
        <f>'[1]表4 '!C33</f>
        <v>17148</v>
      </c>
      <c r="C33" s="13">
        <f t="shared" si="4"/>
        <v>17148</v>
      </c>
      <c r="D33" s="14">
        <f t="shared" si="3"/>
        <v>0</v>
      </c>
      <c r="E33" s="11">
        <f t="shared" si="2"/>
        <v>0</v>
      </c>
    </row>
    <row r="34" spans="1:5" s="12" customFormat="1" ht="17.25" customHeight="1">
      <c r="A34" s="18" t="s">
        <v>34</v>
      </c>
      <c r="B34" s="10">
        <f>B6+B25</f>
        <v>297606</v>
      </c>
      <c r="C34" s="14">
        <f>C6+C25</f>
        <v>315462</v>
      </c>
      <c r="D34" s="10">
        <f>D6+D25</f>
        <v>17856</v>
      </c>
      <c r="E34" s="11">
        <f t="shared" si="2"/>
        <v>5.9998790346968809</v>
      </c>
    </row>
    <row r="35" spans="1:5" s="12" customFormat="1" ht="17.25" customHeight="1">
      <c r="A35" s="18" t="s">
        <v>35</v>
      </c>
      <c r="B35" s="10">
        <f>SUM(B36:B43)</f>
        <v>25960.523809523809</v>
      </c>
      <c r="C35" s="10">
        <f>SUM(C36:C43)</f>
        <v>27924.476190476184</v>
      </c>
      <c r="D35" s="10">
        <f>SUM(D36:D43)</f>
        <v>1963.9523809523785</v>
      </c>
      <c r="E35" s="11">
        <f t="shared" si="2"/>
        <v>7.5651492834358303</v>
      </c>
    </row>
    <row r="36" spans="1:5" s="12" customFormat="1" ht="17.25" customHeight="1">
      <c r="A36" s="19" t="s">
        <v>36</v>
      </c>
      <c r="B36" s="20">
        <f>'[1]表4 '!C36</f>
        <v>16323.333333333334</v>
      </c>
      <c r="C36" s="20">
        <f>(C7+C8)/0.375*0.125</f>
        <v>17508.333333333332</v>
      </c>
      <c r="D36" s="14">
        <f t="shared" si="3"/>
        <v>1184.9999999999982</v>
      </c>
      <c r="E36" s="11">
        <f t="shared" si="2"/>
        <v>7.2595466612211448</v>
      </c>
    </row>
    <row r="37" spans="1:5" s="12" customFormat="1" ht="17.25" customHeight="1">
      <c r="A37" s="19" t="s">
        <v>37</v>
      </c>
      <c r="B37" s="20">
        <f>'[1]表4 '!C37</f>
        <v>0</v>
      </c>
      <c r="C37" s="20">
        <f>C9/0.375*0.125</f>
        <v>0</v>
      </c>
      <c r="D37" s="14">
        <f t="shared" si="3"/>
        <v>0</v>
      </c>
      <c r="E37" s="11"/>
    </row>
    <row r="38" spans="1:5" s="12" customFormat="1" ht="17.25" customHeight="1">
      <c r="A38" s="19" t="s">
        <v>38</v>
      </c>
      <c r="B38" s="20">
        <f>'[1]表4 '!C38</f>
        <v>6434.5714285714275</v>
      </c>
      <c r="C38" s="20">
        <f>C10/0.28*0.12</f>
        <v>7071.4285714285697</v>
      </c>
      <c r="D38" s="14">
        <f t="shared" si="3"/>
        <v>636.85714285714221</v>
      </c>
      <c r="E38" s="11">
        <f t="shared" si="2"/>
        <v>9.8974290662048681</v>
      </c>
    </row>
    <row r="39" spans="1:5" s="12" customFormat="1" ht="17.25" customHeight="1">
      <c r="A39" s="19" t="s">
        <v>39</v>
      </c>
      <c r="B39" s="20">
        <f>'[1]表4 '!C39</f>
        <v>1489.285714285714</v>
      </c>
      <c r="C39" s="20">
        <f>C12/0.28*0.12</f>
        <v>1595.1428571428569</v>
      </c>
      <c r="D39" s="14">
        <f t="shared" si="3"/>
        <v>105.85714285714289</v>
      </c>
      <c r="E39" s="11">
        <f t="shared" si="2"/>
        <v>7.1079136690647511</v>
      </c>
    </row>
    <row r="40" spans="1:5" s="12" customFormat="1" ht="17.25" customHeight="1">
      <c r="A40" s="19" t="s">
        <v>40</v>
      </c>
      <c r="B40" s="20">
        <f>'[1]表4 '!C40</f>
        <v>47.333333333333336</v>
      </c>
      <c r="C40" s="20">
        <f>C13/0.75*0.25</f>
        <v>52</v>
      </c>
      <c r="D40" s="14">
        <f t="shared" si="3"/>
        <v>4.6666666666666643</v>
      </c>
      <c r="E40" s="11">
        <f t="shared" si="2"/>
        <v>9.8591549295774605</v>
      </c>
    </row>
    <row r="41" spans="1:5" s="12" customFormat="1" ht="17.25" customHeight="1">
      <c r="A41" s="19" t="s">
        <v>41</v>
      </c>
      <c r="B41" s="20">
        <f>'[1]表4 '!C41</f>
        <v>1447.7142857142858</v>
      </c>
      <c r="C41" s="20">
        <f>C17/0.7*0.3</f>
        <v>1576.7142857142858</v>
      </c>
      <c r="D41" s="14">
        <f t="shared" si="3"/>
        <v>129</v>
      </c>
      <c r="E41" s="11">
        <f t="shared" si="2"/>
        <v>8.9105979869745404</v>
      </c>
    </row>
    <row r="42" spans="1:5" s="12" customFormat="1" ht="17.25" customHeight="1">
      <c r="A42" s="19" t="s">
        <v>42</v>
      </c>
      <c r="B42" s="20">
        <f>'[1]表4 '!C42</f>
        <v>136.28571428571431</v>
      </c>
      <c r="C42" s="20">
        <f>C23/0.7*0.3</f>
        <v>120.85714285714286</v>
      </c>
      <c r="D42" s="14">
        <f t="shared" si="3"/>
        <v>-15.428571428571445</v>
      </c>
      <c r="E42" s="11">
        <f t="shared" si="2"/>
        <v>-11.320754716981142</v>
      </c>
    </row>
    <row r="43" spans="1:5" s="12" customFormat="1" ht="17.25" customHeight="1">
      <c r="A43" s="19" t="s">
        <v>43</v>
      </c>
      <c r="B43" s="20">
        <f>'[1]表4 '!C43</f>
        <v>82</v>
      </c>
      <c r="C43" s="20"/>
      <c r="D43" s="14">
        <f t="shared" si="3"/>
        <v>-82</v>
      </c>
      <c r="E43" s="11"/>
    </row>
    <row r="44" spans="1:5" s="12" customFormat="1" ht="17.25" customHeight="1">
      <c r="A44" s="18" t="s">
        <v>44</v>
      </c>
      <c r="B44" s="10">
        <f>SUM(B45:B50)-1</f>
        <v>182783.61904761905</v>
      </c>
      <c r="C44" s="10">
        <f>SUM(C45:C50)</f>
        <v>193345.19047619044</v>
      </c>
      <c r="D44" s="10">
        <f>SUM(D45:D50)</f>
        <v>10560.571428571417</v>
      </c>
      <c r="E44" s="11">
        <f>D44/B44*100</f>
        <v>5.7776355909771988</v>
      </c>
    </row>
    <row r="45" spans="1:5" s="12" customFormat="1" ht="17.25" customHeight="1">
      <c r="A45" s="19" t="s">
        <v>45</v>
      </c>
      <c r="B45" s="20">
        <f>'[1]表4 '!C45</f>
        <v>65293.333333333336</v>
      </c>
      <c r="C45" s="20">
        <f>(C7+C8)/0.375*0.5</f>
        <v>70033.333333333328</v>
      </c>
      <c r="D45" s="14">
        <f t="shared" ref="D45:D50" si="5">C45-B45</f>
        <v>4739.9999999999927</v>
      </c>
      <c r="E45" s="11">
        <f>D45/B45*100</f>
        <v>7.2595466612211448</v>
      </c>
    </row>
    <row r="46" spans="1:5" s="12" customFormat="1" ht="17.25" customHeight="1">
      <c r="A46" s="19" t="s">
        <v>46</v>
      </c>
      <c r="B46" s="20">
        <f>'[1]表4 '!C46</f>
        <v>77544</v>
      </c>
      <c r="C46" s="14">
        <v>79979</v>
      </c>
      <c r="D46" s="14">
        <f t="shared" si="5"/>
        <v>2435</v>
      </c>
      <c r="E46" s="11">
        <f>D46/B46*100</f>
        <v>3.1401526875064478</v>
      </c>
    </row>
    <row r="47" spans="1:5" s="12" customFormat="1" ht="17.25" customHeight="1">
      <c r="A47" s="21" t="s">
        <v>47</v>
      </c>
      <c r="B47" s="20">
        <f>'[1]表4 '!C47</f>
        <v>32172.857142857138</v>
      </c>
      <c r="C47" s="20">
        <f>C10/0.28*0.6</f>
        <v>35357.142857142848</v>
      </c>
      <c r="D47" s="14">
        <f t="shared" si="5"/>
        <v>3184.2857142857101</v>
      </c>
      <c r="E47" s="11">
        <f>D47/B47*100</f>
        <v>9.8974290662048645</v>
      </c>
    </row>
    <row r="48" spans="1:5" s="12" customFormat="1" ht="17.25" customHeight="1">
      <c r="A48" s="21" t="s">
        <v>48</v>
      </c>
      <c r="B48" s="20">
        <f>'[1]表4 '!C48</f>
        <v>7446.4285714285706</v>
      </c>
      <c r="C48" s="20">
        <f>C12/0.28*0.6</f>
        <v>7975.7142857142844</v>
      </c>
      <c r="D48" s="14">
        <f t="shared" si="5"/>
        <v>529.28571428571377</v>
      </c>
      <c r="E48" s="11">
        <f>D48/B48*100</f>
        <v>7.1079136690647413</v>
      </c>
    </row>
    <row r="49" spans="1:5" s="12" customFormat="1" ht="17.25" customHeight="1">
      <c r="A49" s="21" t="s">
        <v>49</v>
      </c>
      <c r="B49" s="20">
        <f>'[1]表4 '!C49</f>
        <v>0</v>
      </c>
      <c r="C49" s="20">
        <f>C9/0.375*0.5</f>
        <v>0</v>
      </c>
      <c r="D49" s="14">
        <f t="shared" si="5"/>
        <v>0</v>
      </c>
      <c r="E49" s="11"/>
    </row>
    <row r="50" spans="1:5" s="12" customFormat="1" ht="17.25" customHeight="1">
      <c r="A50" s="19" t="s">
        <v>50</v>
      </c>
      <c r="B50" s="20">
        <f>'[1]表4 '!C50</f>
        <v>328</v>
      </c>
      <c r="C50" s="20"/>
      <c r="D50" s="14">
        <f t="shared" si="5"/>
        <v>-328</v>
      </c>
      <c r="E50" s="11"/>
    </row>
    <row r="51" spans="1:5">
      <c r="A51" s="22" t="s">
        <v>51</v>
      </c>
      <c r="B51" s="10">
        <f>B34+B35+B44</f>
        <v>506350.14285714284</v>
      </c>
      <c r="C51" s="14">
        <f>C35+C44+C34</f>
        <v>536731.66666666663</v>
      </c>
      <c r="D51" s="14">
        <f>D35+D34+D44</f>
        <v>30380.523809523795</v>
      </c>
      <c r="E51" s="11">
        <f>D51/B51*100</f>
        <v>5.9999042634999489</v>
      </c>
    </row>
  </sheetData>
  <mergeCells count="6">
    <mergeCell ref="A2:E2"/>
    <mergeCell ref="A4:A5"/>
    <mergeCell ref="B4:B5"/>
    <mergeCell ref="C4:C5"/>
    <mergeCell ref="D4:D5"/>
    <mergeCell ref="E4:E5"/>
  </mergeCells>
  <phoneticPr fontId="3" type="noConversion"/>
  <printOptions horizontalCentered="1"/>
  <pageMargins left="0.87" right="0.75" top="0.31" bottom="0.16" header="0.16" footer="0.08"/>
  <pageSetup paperSize="9" scale="85" orientation="portrait"/>
  <headerFooter alignWithMargins="0">
    <oddFooter xml:space="preserve">&amp;L &amp;C 9
&amp;R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13"/>
  <sheetViews>
    <sheetView zoomScaleSheetLayoutView="100" workbookViewId="0">
      <selection activeCell="A9" sqref="A9"/>
    </sheetView>
  </sheetViews>
  <sheetFormatPr defaultColWidth="9" defaultRowHeight="14.25"/>
  <cols>
    <col min="1" max="1" width="48.875" style="83" customWidth="1"/>
    <col min="2" max="2" width="23.625" style="83" customWidth="1"/>
    <col min="3" max="256" width="9" style="83"/>
    <col min="257" max="257" width="48.875" style="83" customWidth="1"/>
    <col min="258" max="258" width="23.625" style="83" customWidth="1"/>
    <col min="259" max="512" width="9" style="83"/>
    <col min="513" max="513" width="48.875" style="83" customWidth="1"/>
    <col min="514" max="514" width="23.625" style="83" customWidth="1"/>
    <col min="515" max="768" width="9" style="83"/>
    <col min="769" max="769" width="48.875" style="83" customWidth="1"/>
    <col min="770" max="770" width="23.625" style="83" customWidth="1"/>
    <col min="771" max="1024" width="9" style="83"/>
    <col min="1025" max="1025" width="48.875" style="83" customWidth="1"/>
    <col min="1026" max="1026" width="23.625" style="83" customWidth="1"/>
    <col min="1027" max="1280" width="9" style="83"/>
    <col min="1281" max="1281" width="48.875" style="83" customWidth="1"/>
    <col min="1282" max="1282" width="23.625" style="83" customWidth="1"/>
    <col min="1283" max="1536" width="9" style="83"/>
    <col min="1537" max="1537" width="48.875" style="83" customWidth="1"/>
    <col min="1538" max="1538" width="23.625" style="83" customWidth="1"/>
    <col min="1539" max="1792" width="9" style="83"/>
    <col min="1793" max="1793" width="48.875" style="83" customWidth="1"/>
    <col min="1794" max="1794" width="23.625" style="83" customWidth="1"/>
    <col min="1795" max="2048" width="9" style="83"/>
    <col min="2049" max="2049" width="48.875" style="83" customWidth="1"/>
    <col min="2050" max="2050" width="23.625" style="83" customWidth="1"/>
    <col min="2051" max="2304" width="9" style="83"/>
    <col min="2305" max="2305" width="48.875" style="83" customWidth="1"/>
    <col min="2306" max="2306" width="23.625" style="83" customWidth="1"/>
    <col min="2307" max="2560" width="9" style="83"/>
    <col min="2561" max="2561" width="48.875" style="83" customWidth="1"/>
    <col min="2562" max="2562" width="23.625" style="83" customWidth="1"/>
    <col min="2563" max="2816" width="9" style="83"/>
    <col min="2817" max="2817" width="48.875" style="83" customWidth="1"/>
    <col min="2818" max="2818" width="23.625" style="83" customWidth="1"/>
    <col min="2819" max="3072" width="9" style="83"/>
    <col min="3073" max="3073" width="48.875" style="83" customWidth="1"/>
    <col min="3074" max="3074" width="23.625" style="83" customWidth="1"/>
    <col min="3075" max="3328" width="9" style="83"/>
    <col min="3329" max="3329" width="48.875" style="83" customWidth="1"/>
    <col min="3330" max="3330" width="23.625" style="83" customWidth="1"/>
    <col min="3331" max="3584" width="9" style="83"/>
    <col min="3585" max="3585" width="48.875" style="83" customWidth="1"/>
    <col min="3586" max="3586" width="23.625" style="83" customWidth="1"/>
    <col min="3587" max="3840" width="9" style="83"/>
    <col min="3841" max="3841" width="48.875" style="83" customWidth="1"/>
    <col min="3842" max="3842" width="23.625" style="83" customWidth="1"/>
    <col min="3843" max="4096" width="9" style="83"/>
    <col min="4097" max="4097" width="48.875" style="83" customWidth="1"/>
    <col min="4098" max="4098" width="23.625" style="83" customWidth="1"/>
    <col min="4099" max="4352" width="9" style="83"/>
    <col min="4353" max="4353" width="48.875" style="83" customWidth="1"/>
    <col min="4354" max="4354" width="23.625" style="83" customWidth="1"/>
    <col min="4355" max="4608" width="9" style="83"/>
    <col min="4609" max="4609" width="48.875" style="83" customWidth="1"/>
    <col min="4610" max="4610" width="23.625" style="83" customWidth="1"/>
    <col min="4611" max="4864" width="9" style="83"/>
    <col min="4865" max="4865" width="48.875" style="83" customWidth="1"/>
    <col min="4866" max="4866" width="23.625" style="83" customWidth="1"/>
    <col min="4867" max="5120" width="9" style="83"/>
    <col min="5121" max="5121" width="48.875" style="83" customWidth="1"/>
    <col min="5122" max="5122" width="23.625" style="83" customWidth="1"/>
    <col min="5123" max="5376" width="9" style="83"/>
    <col min="5377" max="5377" width="48.875" style="83" customWidth="1"/>
    <col min="5378" max="5378" width="23.625" style="83" customWidth="1"/>
    <col min="5379" max="5632" width="9" style="83"/>
    <col min="5633" max="5633" width="48.875" style="83" customWidth="1"/>
    <col min="5634" max="5634" width="23.625" style="83" customWidth="1"/>
    <col min="5635" max="5888" width="9" style="83"/>
    <col min="5889" max="5889" width="48.875" style="83" customWidth="1"/>
    <col min="5890" max="5890" width="23.625" style="83" customWidth="1"/>
    <col min="5891" max="6144" width="9" style="83"/>
    <col min="6145" max="6145" width="48.875" style="83" customWidth="1"/>
    <col min="6146" max="6146" width="23.625" style="83" customWidth="1"/>
    <col min="6147" max="6400" width="9" style="83"/>
    <col min="6401" max="6401" width="48.875" style="83" customWidth="1"/>
    <col min="6402" max="6402" width="23.625" style="83" customWidth="1"/>
    <col min="6403" max="6656" width="9" style="83"/>
    <col min="6657" max="6657" width="48.875" style="83" customWidth="1"/>
    <col min="6658" max="6658" width="23.625" style="83" customWidth="1"/>
    <col min="6659" max="6912" width="9" style="83"/>
    <col min="6913" max="6913" width="48.875" style="83" customWidth="1"/>
    <col min="6914" max="6914" width="23.625" style="83" customWidth="1"/>
    <col min="6915" max="7168" width="9" style="83"/>
    <col min="7169" max="7169" width="48.875" style="83" customWidth="1"/>
    <col min="7170" max="7170" width="23.625" style="83" customWidth="1"/>
    <col min="7171" max="7424" width="9" style="83"/>
    <col min="7425" max="7425" width="48.875" style="83" customWidth="1"/>
    <col min="7426" max="7426" width="23.625" style="83" customWidth="1"/>
    <col min="7427" max="7680" width="9" style="83"/>
    <col min="7681" max="7681" width="48.875" style="83" customWidth="1"/>
    <col min="7682" max="7682" width="23.625" style="83" customWidth="1"/>
    <col min="7683" max="7936" width="9" style="83"/>
    <col min="7937" max="7937" width="48.875" style="83" customWidth="1"/>
    <col min="7938" max="7938" width="23.625" style="83" customWidth="1"/>
    <col min="7939" max="8192" width="9" style="83"/>
    <col min="8193" max="8193" width="48.875" style="83" customWidth="1"/>
    <col min="8194" max="8194" width="23.625" style="83" customWidth="1"/>
    <col min="8195" max="8448" width="9" style="83"/>
    <col min="8449" max="8449" width="48.875" style="83" customWidth="1"/>
    <col min="8450" max="8450" width="23.625" style="83" customWidth="1"/>
    <col min="8451" max="8704" width="9" style="83"/>
    <col min="8705" max="8705" width="48.875" style="83" customWidth="1"/>
    <col min="8706" max="8706" width="23.625" style="83" customWidth="1"/>
    <col min="8707" max="8960" width="9" style="83"/>
    <col min="8961" max="8961" width="48.875" style="83" customWidth="1"/>
    <col min="8962" max="8962" width="23.625" style="83" customWidth="1"/>
    <col min="8963" max="9216" width="9" style="83"/>
    <col min="9217" max="9217" width="48.875" style="83" customWidth="1"/>
    <col min="9218" max="9218" width="23.625" style="83" customWidth="1"/>
    <col min="9219" max="9472" width="9" style="83"/>
    <col min="9473" max="9473" width="48.875" style="83" customWidth="1"/>
    <col min="9474" max="9474" width="23.625" style="83" customWidth="1"/>
    <col min="9475" max="9728" width="9" style="83"/>
    <col min="9729" max="9729" width="48.875" style="83" customWidth="1"/>
    <col min="9730" max="9730" width="23.625" style="83" customWidth="1"/>
    <col min="9731" max="9984" width="9" style="83"/>
    <col min="9985" max="9985" width="48.875" style="83" customWidth="1"/>
    <col min="9986" max="9986" width="23.625" style="83" customWidth="1"/>
    <col min="9987" max="10240" width="9" style="83"/>
    <col min="10241" max="10241" width="48.875" style="83" customWidth="1"/>
    <col min="10242" max="10242" width="23.625" style="83" customWidth="1"/>
    <col min="10243" max="10496" width="9" style="83"/>
    <col min="10497" max="10497" width="48.875" style="83" customWidth="1"/>
    <col min="10498" max="10498" width="23.625" style="83" customWidth="1"/>
    <col min="10499" max="10752" width="9" style="83"/>
    <col min="10753" max="10753" width="48.875" style="83" customWidth="1"/>
    <col min="10754" max="10754" width="23.625" style="83" customWidth="1"/>
    <col min="10755" max="11008" width="9" style="83"/>
    <col min="11009" max="11009" width="48.875" style="83" customWidth="1"/>
    <col min="11010" max="11010" width="23.625" style="83" customWidth="1"/>
    <col min="11011" max="11264" width="9" style="83"/>
    <col min="11265" max="11265" width="48.875" style="83" customWidth="1"/>
    <col min="11266" max="11266" width="23.625" style="83" customWidth="1"/>
    <col min="11267" max="11520" width="9" style="83"/>
    <col min="11521" max="11521" width="48.875" style="83" customWidth="1"/>
    <col min="11522" max="11522" width="23.625" style="83" customWidth="1"/>
    <col min="11523" max="11776" width="9" style="83"/>
    <col min="11777" max="11777" width="48.875" style="83" customWidth="1"/>
    <col min="11778" max="11778" width="23.625" style="83" customWidth="1"/>
    <col min="11779" max="12032" width="9" style="83"/>
    <col min="12033" max="12033" width="48.875" style="83" customWidth="1"/>
    <col min="12034" max="12034" width="23.625" style="83" customWidth="1"/>
    <col min="12035" max="12288" width="9" style="83"/>
    <col min="12289" max="12289" width="48.875" style="83" customWidth="1"/>
    <col min="12290" max="12290" width="23.625" style="83" customWidth="1"/>
    <col min="12291" max="12544" width="9" style="83"/>
    <col min="12545" max="12545" width="48.875" style="83" customWidth="1"/>
    <col min="12546" max="12546" width="23.625" style="83" customWidth="1"/>
    <col min="12547" max="12800" width="9" style="83"/>
    <col min="12801" max="12801" width="48.875" style="83" customWidth="1"/>
    <col min="12802" max="12802" width="23.625" style="83" customWidth="1"/>
    <col min="12803" max="13056" width="9" style="83"/>
    <col min="13057" max="13057" width="48.875" style="83" customWidth="1"/>
    <col min="13058" max="13058" width="23.625" style="83" customWidth="1"/>
    <col min="13059" max="13312" width="9" style="83"/>
    <col min="13313" max="13313" width="48.875" style="83" customWidth="1"/>
    <col min="13314" max="13314" width="23.625" style="83" customWidth="1"/>
    <col min="13315" max="13568" width="9" style="83"/>
    <col min="13569" max="13569" width="48.875" style="83" customWidth="1"/>
    <col min="13570" max="13570" width="23.625" style="83" customWidth="1"/>
    <col min="13571" max="13824" width="9" style="83"/>
    <col min="13825" max="13825" width="48.875" style="83" customWidth="1"/>
    <col min="13826" max="13826" width="23.625" style="83" customWidth="1"/>
    <col min="13827" max="14080" width="9" style="83"/>
    <col min="14081" max="14081" width="48.875" style="83" customWidth="1"/>
    <col min="14082" max="14082" width="23.625" style="83" customWidth="1"/>
    <col min="14083" max="14336" width="9" style="83"/>
    <col min="14337" max="14337" width="48.875" style="83" customWidth="1"/>
    <col min="14338" max="14338" width="23.625" style="83" customWidth="1"/>
    <col min="14339" max="14592" width="9" style="83"/>
    <col min="14593" max="14593" width="48.875" style="83" customWidth="1"/>
    <col min="14594" max="14594" width="23.625" style="83" customWidth="1"/>
    <col min="14595" max="14848" width="9" style="83"/>
    <col min="14849" max="14849" width="48.875" style="83" customWidth="1"/>
    <col min="14850" max="14850" width="23.625" style="83" customWidth="1"/>
    <col min="14851" max="15104" width="9" style="83"/>
    <col min="15105" max="15105" width="48.875" style="83" customWidth="1"/>
    <col min="15106" max="15106" width="23.625" style="83" customWidth="1"/>
    <col min="15107" max="15360" width="9" style="83"/>
    <col min="15361" max="15361" width="48.875" style="83" customWidth="1"/>
    <col min="15362" max="15362" width="23.625" style="83" customWidth="1"/>
    <col min="15363" max="15616" width="9" style="83"/>
    <col min="15617" max="15617" width="48.875" style="83" customWidth="1"/>
    <col min="15618" max="15618" width="23.625" style="83" customWidth="1"/>
    <col min="15619" max="15872" width="9" style="83"/>
    <col min="15873" max="15873" width="48.875" style="83" customWidth="1"/>
    <col min="15874" max="15874" width="23.625" style="83" customWidth="1"/>
    <col min="15875" max="16128" width="9" style="83"/>
    <col min="16129" max="16129" width="48.875" style="83" customWidth="1"/>
    <col min="16130" max="16130" width="23.625" style="83" customWidth="1"/>
    <col min="16131" max="16384" width="9" style="83"/>
  </cols>
  <sheetData>
    <row r="1" spans="1:2" ht="16.5" customHeight="1">
      <c r="A1" s="106" t="s">
        <v>1274</v>
      </c>
    </row>
    <row r="2" spans="1:2" ht="31.5" customHeight="1">
      <c r="A2" s="155" t="s">
        <v>1275</v>
      </c>
      <c r="B2" s="155"/>
    </row>
    <row r="3" spans="1:2" ht="21.75" customHeight="1" thickBot="1">
      <c r="B3" s="107" t="s">
        <v>0</v>
      </c>
    </row>
    <row r="4" spans="1:2" ht="30" customHeight="1">
      <c r="A4" s="160" t="s">
        <v>1162</v>
      </c>
      <c r="B4" s="161" t="s">
        <v>1276</v>
      </c>
    </row>
    <row r="5" spans="1:2" ht="30" customHeight="1">
      <c r="A5" s="108" t="s">
        <v>1277</v>
      </c>
      <c r="B5" s="109">
        <f>B6+B7+B8+B9</f>
        <v>13300</v>
      </c>
    </row>
    <row r="6" spans="1:2" ht="30" customHeight="1">
      <c r="A6" s="110" t="s">
        <v>1278</v>
      </c>
      <c r="B6" s="111">
        <v>7400</v>
      </c>
    </row>
    <row r="7" spans="1:2" ht="30" customHeight="1">
      <c r="A7" s="108" t="s">
        <v>1279</v>
      </c>
      <c r="B7" s="112">
        <v>300</v>
      </c>
    </row>
    <row r="8" spans="1:2" ht="30" customHeight="1">
      <c r="A8" s="108" t="s">
        <v>1280</v>
      </c>
      <c r="B8" s="112"/>
    </row>
    <row r="9" spans="1:2" ht="30" customHeight="1">
      <c r="A9" s="108" t="s">
        <v>1281</v>
      </c>
      <c r="B9" s="112">
        <v>5600</v>
      </c>
    </row>
    <row r="10" spans="1:2" ht="30" customHeight="1">
      <c r="A10" s="108" t="s">
        <v>1282</v>
      </c>
      <c r="B10" s="112"/>
    </row>
    <row r="11" spans="1:2" ht="30" customHeight="1">
      <c r="A11" s="108" t="s">
        <v>1283</v>
      </c>
      <c r="B11" s="112"/>
    </row>
    <row r="12" spans="1:2" ht="30" customHeight="1">
      <c r="A12" s="108" t="s">
        <v>1284</v>
      </c>
      <c r="B12" s="112"/>
    </row>
    <row r="13" spans="1:2" ht="30" customHeight="1" thickBot="1">
      <c r="A13" s="113" t="s">
        <v>1160</v>
      </c>
      <c r="B13" s="114">
        <f>B5+B11+B12</f>
        <v>13300</v>
      </c>
    </row>
  </sheetData>
  <mergeCells count="1">
    <mergeCell ref="A2:B2"/>
  </mergeCells>
  <phoneticPr fontId="22" type="noConversion"/>
  <pageMargins left="1.18" right="0.75" top="0.98" bottom="0.98" header="0.51" footer="0.51"/>
  <pageSetup paperSize="9" firstPageNumber="952" orientation="portrait" useFirstPageNumber="1" verticalDpi="0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14"/>
  <sheetViews>
    <sheetView zoomScaleSheetLayoutView="100" workbookViewId="0">
      <selection activeCell="C12" sqref="C12"/>
    </sheetView>
  </sheetViews>
  <sheetFormatPr defaultColWidth="9" defaultRowHeight="14.25"/>
  <cols>
    <col min="1" max="1" width="50.5" style="83" customWidth="1"/>
    <col min="2" max="2" width="19.75" style="83" customWidth="1"/>
    <col min="3" max="256" width="9" style="83"/>
    <col min="257" max="257" width="50.5" style="83" customWidth="1"/>
    <col min="258" max="258" width="19.75" style="83" customWidth="1"/>
    <col min="259" max="512" width="9" style="83"/>
    <col min="513" max="513" width="50.5" style="83" customWidth="1"/>
    <col min="514" max="514" width="19.75" style="83" customWidth="1"/>
    <col min="515" max="768" width="9" style="83"/>
    <col min="769" max="769" width="50.5" style="83" customWidth="1"/>
    <col min="770" max="770" width="19.75" style="83" customWidth="1"/>
    <col min="771" max="1024" width="9" style="83"/>
    <col min="1025" max="1025" width="50.5" style="83" customWidth="1"/>
    <col min="1026" max="1026" width="19.75" style="83" customWidth="1"/>
    <col min="1027" max="1280" width="9" style="83"/>
    <col min="1281" max="1281" width="50.5" style="83" customWidth="1"/>
    <col min="1282" max="1282" width="19.75" style="83" customWidth="1"/>
    <col min="1283" max="1536" width="9" style="83"/>
    <col min="1537" max="1537" width="50.5" style="83" customWidth="1"/>
    <col min="1538" max="1538" width="19.75" style="83" customWidth="1"/>
    <col min="1539" max="1792" width="9" style="83"/>
    <col min="1793" max="1793" width="50.5" style="83" customWidth="1"/>
    <col min="1794" max="1794" width="19.75" style="83" customWidth="1"/>
    <col min="1795" max="2048" width="9" style="83"/>
    <col min="2049" max="2049" width="50.5" style="83" customWidth="1"/>
    <col min="2050" max="2050" width="19.75" style="83" customWidth="1"/>
    <col min="2051" max="2304" width="9" style="83"/>
    <col min="2305" max="2305" width="50.5" style="83" customWidth="1"/>
    <col min="2306" max="2306" width="19.75" style="83" customWidth="1"/>
    <col min="2307" max="2560" width="9" style="83"/>
    <col min="2561" max="2561" width="50.5" style="83" customWidth="1"/>
    <col min="2562" max="2562" width="19.75" style="83" customWidth="1"/>
    <col min="2563" max="2816" width="9" style="83"/>
    <col min="2817" max="2817" width="50.5" style="83" customWidth="1"/>
    <col min="2818" max="2818" width="19.75" style="83" customWidth="1"/>
    <col min="2819" max="3072" width="9" style="83"/>
    <col min="3073" max="3073" width="50.5" style="83" customWidth="1"/>
    <col min="3074" max="3074" width="19.75" style="83" customWidth="1"/>
    <col min="3075" max="3328" width="9" style="83"/>
    <col min="3329" max="3329" width="50.5" style="83" customWidth="1"/>
    <col min="3330" max="3330" width="19.75" style="83" customWidth="1"/>
    <col min="3331" max="3584" width="9" style="83"/>
    <col min="3585" max="3585" width="50.5" style="83" customWidth="1"/>
    <col min="3586" max="3586" width="19.75" style="83" customWidth="1"/>
    <col min="3587" max="3840" width="9" style="83"/>
    <col min="3841" max="3841" width="50.5" style="83" customWidth="1"/>
    <col min="3842" max="3842" width="19.75" style="83" customWidth="1"/>
    <col min="3843" max="4096" width="9" style="83"/>
    <col min="4097" max="4097" width="50.5" style="83" customWidth="1"/>
    <col min="4098" max="4098" width="19.75" style="83" customWidth="1"/>
    <col min="4099" max="4352" width="9" style="83"/>
    <col min="4353" max="4353" width="50.5" style="83" customWidth="1"/>
    <col min="4354" max="4354" width="19.75" style="83" customWidth="1"/>
    <col min="4355" max="4608" width="9" style="83"/>
    <col min="4609" max="4609" width="50.5" style="83" customWidth="1"/>
    <col min="4610" max="4610" width="19.75" style="83" customWidth="1"/>
    <col min="4611" max="4864" width="9" style="83"/>
    <col min="4865" max="4865" width="50.5" style="83" customWidth="1"/>
    <col min="4866" max="4866" width="19.75" style="83" customWidth="1"/>
    <col min="4867" max="5120" width="9" style="83"/>
    <col min="5121" max="5121" width="50.5" style="83" customWidth="1"/>
    <col min="5122" max="5122" width="19.75" style="83" customWidth="1"/>
    <col min="5123" max="5376" width="9" style="83"/>
    <col min="5377" max="5377" width="50.5" style="83" customWidth="1"/>
    <col min="5378" max="5378" width="19.75" style="83" customWidth="1"/>
    <col min="5379" max="5632" width="9" style="83"/>
    <col min="5633" max="5633" width="50.5" style="83" customWidth="1"/>
    <col min="5634" max="5634" width="19.75" style="83" customWidth="1"/>
    <col min="5635" max="5888" width="9" style="83"/>
    <col min="5889" max="5889" width="50.5" style="83" customWidth="1"/>
    <col min="5890" max="5890" width="19.75" style="83" customWidth="1"/>
    <col min="5891" max="6144" width="9" style="83"/>
    <col min="6145" max="6145" width="50.5" style="83" customWidth="1"/>
    <col min="6146" max="6146" width="19.75" style="83" customWidth="1"/>
    <col min="6147" max="6400" width="9" style="83"/>
    <col min="6401" max="6401" width="50.5" style="83" customWidth="1"/>
    <col min="6402" max="6402" width="19.75" style="83" customWidth="1"/>
    <col min="6403" max="6656" width="9" style="83"/>
    <col min="6657" max="6657" width="50.5" style="83" customWidth="1"/>
    <col min="6658" max="6658" width="19.75" style="83" customWidth="1"/>
    <col min="6659" max="6912" width="9" style="83"/>
    <col min="6913" max="6913" width="50.5" style="83" customWidth="1"/>
    <col min="6914" max="6914" width="19.75" style="83" customWidth="1"/>
    <col min="6915" max="7168" width="9" style="83"/>
    <col min="7169" max="7169" width="50.5" style="83" customWidth="1"/>
    <col min="7170" max="7170" width="19.75" style="83" customWidth="1"/>
    <col min="7171" max="7424" width="9" style="83"/>
    <col min="7425" max="7425" width="50.5" style="83" customWidth="1"/>
    <col min="7426" max="7426" width="19.75" style="83" customWidth="1"/>
    <col min="7427" max="7680" width="9" style="83"/>
    <col min="7681" max="7681" width="50.5" style="83" customWidth="1"/>
    <col min="7682" max="7682" width="19.75" style="83" customWidth="1"/>
    <col min="7683" max="7936" width="9" style="83"/>
    <col min="7937" max="7937" width="50.5" style="83" customWidth="1"/>
    <col min="7938" max="7938" width="19.75" style="83" customWidth="1"/>
    <col min="7939" max="8192" width="9" style="83"/>
    <col min="8193" max="8193" width="50.5" style="83" customWidth="1"/>
    <col min="8194" max="8194" width="19.75" style="83" customWidth="1"/>
    <col min="8195" max="8448" width="9" style="83"/>
    <col min="8449" max="8449" width="50.5" style="83" customWidth="1"/>
    <col min="8450" max="8450" width="19.75" style="83" customWidth="1"/>
    <col min="8451" max="8704" width="9" style="83"/>
    <col min="8705" max="8705" width="50.5" style="83" customWidth="1"/>
    <col min="8706" max="8706" width="19.75" style="83" customWidth="1"/>
    <col min="8707" max="8960" width="9" style="83"/>
    <col min="8961" max="8961" width="50.5" style="83" customWidth="1"/>
    <col min="8962" max="8962" width="19.75" style="83" customWidth="1"/>
    <col min="8963" max="9216" width="9" style="83"/>
    <col min="9217" max="9217" width="50.5" style="83" customWidth="1"/>
    <col min="9218" max="9218" width="19.75" style="83" customWidth="1"/>
    <col min="9219" max="9472" width="9" style="83"/>
    <col min="9473" max="9473" width="50.5" style="83" customWidth="1"/>
    <col min="9474" max="9474" width="19.75" style="83" customWidth="1"/>
    <col min="9475" max="9728" width="9" style="83"/>
    <col min="9729" max="9729" width="50.5" style="83" customWidth="1"/>
    <col min="9730" max="9730" width="19.75" style="83" customWidth="1"/>
    <col min="9731" max="9984" width="9" style="83"/>
    <col min="9985" max="9985" width="50.5" style="83" customWidth="1"/>
    <col min="9986" max="9986" width="19.75" style="83" customWidth="1"/>
    <col min="9987" max="10240" width="9" style="83"/>
    <col min="10241" max="10241" width="50.5" style="83" customWidth="1"/>
    <col min="10242" max="10242" width="19.75" style="83" customWidth="1"/>
    <col min="10243" max="10496" width="9" style="83"/>
    <col min="10497" max="10497" width="50.5" style="83" customWidth="1"/>
    <col min="10498" max="10498" width="19.75" style="83" customWidth="1"/>
    <col min="10499" max="10752" width="9" style="83"/>
    <col min="10753" max="10753" width="50.5" style="83" customWidth="1"/>
    <col min="10754" max="10754" width="19.75" style="83" customWidth="1"/>
    <col min="10755" max="11008" width="9" style="83"/>
    <col min="11009" max="11009" width="50.5" style="83" customWidth="1"/>
    <col min="11010" max="11010" width="19.75" style="83" customWidth="1"/>
    <col min="11011" max="11264" width="9" style="83"/>
    <col min="11265" max="11265" width="50.5" style="83" customWidth="1"/>
    <col min="11266" max="11266" width="19.75" style="83" customWidth="1"/>
    <col min="11267" max="11520" width="9" style="83"/>
    <col min="11521" max="11521" width="50.5" style="83" customWidth="1"/>
    <col min="11522" max="11522" width="19.75" style="83" customWidth="1"/>
    <col min="11523" max="11776" width="9" style="83"/>
    <col min="11777" max="11777" width="50.5" style="83" customWidth="1"/>
    <col min="11778" max="11778" width="19.75" style="83" customWidth="1"/>
    <col min="11779" max="12032" width="9" style="83"/>
    <col min="12033" max="12033" width="50.5" style="83" customWidth="1"/>
    <col min="12034" max="12034" width="19.75" style="83" customWidth="1"/>
    <col min="12035" max="12288" width="9" style="83"/>
    <col min="12289" max="12289" width="50.5" style="83" customWidth="1"/>
    <col min="12290" max="12290" width="19.75" style="83" customWidth="1"/>
    <col min="12291" max="12544" width="9" style="83"/>
    <col min="12545" max="12545" width="50.5" style="83" customWidth="1"/>
    <col min="12546" max="12546" width="19.75" style="83" customWidth="1"/>
    <col min="12547" max="12800" width="9" style="83"/>
    <col min="12801" max="12801" width="50.5" style="83" customWidth="1"/>
    <col min="12802" max="12802" width="19.75" style="83" customWidth="1"/>
    <col min="12803" max="13056" width="9" style="83"/>
    <col min="13057" max="13057" width="50.5" style="83" customWidth="1"/>
    <col min="13058" max="13058" width="19.75" style="83" customWidth="1"/>
    <col min="13059" max="13312" width="9" style="83"/>
    <col min="13313" max="13313" width="50.5" style="83" customWidth="1"/>
    <col min="13314" max="13314" width="19.75" style="83" customWidth="1"/>
    <col min="13315" max="13568" width="9" style="83"/>
    <col min="13569" max="13569" width="50.5" style="83" customWidth="1"/>
    <col min="13570" max="13570" width="19.75" style="83" customWidth="1"/>
    <col min="13571" max="13824" width="9" style="83"/>
    <col min="13825" max="13825" width="50.5" style="83" customWidth="1"/>
    <col min="13826" max="13826" width="19.75" style="83" customWidth="1"/>
    <col min="13827" max="14080" width="9" style="83"/>
    <col min="14081" max="14081" width="50.5" style="83" customWidth="1"/>
    <col min="14082" max="14082" width="19.75" style="83" customWidth="1"/>
    <col min="14083" max="14336" width="9" style="83"/>
    <col min="14337" max="14337" width="50.5" style="83" customWidth="1"/>
    <col min="14338" max="14338" width="19.75" style="83" customWidth="1"/>
    <col min="14339" max="14592" width="9" style="83"/>
    <col min="14593" max="14593" width="50.5" style="83" customWidth="1"/>
    <col min="14594" max="14594" width="19.75" style="83" customWidth="1"/>
    <col min="14595" max="14848" width="9" style="83"/>
    <col min="14849" max="14849" width="50.5" style="83" customWidth="1"/>
    <col min="14850" max="14850" width="19.75" style="83" customWidth="1"/>
    <col min="14851" max="15104" width="9" style="83"/>
    <col min="15105" max="15105" width="50.5" style="83" customWidth="1"/>
    <col min="15106" max="15106" width="19.75" style="83" customWidth="1"/>
    <col min="15107" max="15360" width="9" style="83"/>
    <col min="15361" max="15361" width="50.5" style="83" customWidth="1"/>
    <col min="15362" max="15362" width="19.75" style="83" customWidth="1"/>
    <col min="15363" max="15616" width="9" style="83"/>
    <col min="15617" max="15617" width="50.5" style="83" customWidth="1"/>
    <col min="15618" max="15618" width="19.75" style="83" customWidth="1"/>
    <col min="15619" max="15872" width="9" style="83"/>
    <col min="15873" max="15873" width="50.5" style="83" customWidth="1"/>
    <col min="15874" max="15874" width="19.75" style="83" customWidth="1"/>
    <col min="15875" max="16128" width="9" style="83"/>
    <col min="16129" max="16129" width="50.5" style="83" customWidth="1"/>
    <col min="16130" max="16130" width="19.75" style="83" customWidth="1"/>
    <col min="16131" max="16384" width="9" style="83"/>
  </cols>
  <sheetData>
    <row r="1" spans="1:2" ht="16.5" customHeight="1">
      <c r="A1" s="106" t="s">
        <v>1295</v>
      </c>
    </row>
    <row r="2" spans="1:2" ht="31.5" customHeight="1">
      <c r="A2" s="155" t="s">
        <v>1294</v>
      </c>
      <c r="B2" s="155"/>
    </row>
    <row r="3" spans="1:2" ht="26.25" customHeight="1" thickBot="1">
      <c r="A3" s="115"/>
      <c r="B3" s="107" t="s">
        <v>0</v>
      </c>
    </row>
    <row r="4" spans="1:2" ht="30" customHeight="1">
      <c r="A4" s="116" t="s">
        <v>1336</v>
      </c>
      <c r="B4" s="117" t="s">
        <v>1276</v>
      </c>
    </row>
    <row r="5" spans="1:2" ht="30" customHeight="1">
      <c r="A5" s="118" t="s">
        <v>1285</v>
      </c>
      <c r="B5" s="119">
        <f>B6+B7+B8+B9+B10</f>
        <v>9310</v>
      </c>
    </row>
    <row r="6" spans="1:2" ht="30" customHeight="1">
      <c r="A6" s="118" t="s">
        <v>1286</v>
      </c>
      <c r="B6" s="119">
        <v>3830</v>
      </c>
    </row>
    <row r="7" spans="1:2" ht="30" customHeight="1">
      <c r="A7" s="118" t="s">
        <v>1287</v>
      </c>
      <c r="B7" s="119">
        <v>5180</v>
      </c>
    </row>
    <row r="8" spans="1:2" ht="30" customHeight="1">
      <c r="A8" s="118" t="s">
        <v>1288</v>
      </c>
      <c r="B8" s="119"/>
    </row>
    <row r="9" spans="1:2" ht="30" customHeight="1">
      <c r="A9" s="118" t="s">
        <v>1289</v>
      </c>
      <c r="B9" s="119">
        <v>300</v>
      </c>
    </row>
    <row r="10" spans="1:2" ht="30" customHeight="1">
      <c r="A10" s="118" t="s">
        <v>1290</v>
      </c>
      <c r="B10" s="119"/>
    </row>
    <row r="11" spans="1:2" ht="30" customHeight="1">
      <c r="A11" s="118" t="s">
        <v>1291</v>
      </c>
      <c r="B11" s="119"/>
    </row>
    <row r="12" spans="1:2" ht="30" customHeight="1">
      <c r="A12" s="118" t="s">
        <v>1292</v>
      </c>
      <c r="B12" s="119">
        <v>3990</v>
      </c>
    </row>
    <row r="13" spans="1:2" ht="30" customHeight="1">
      <c r="A13" s="118" t="s">
        <v>1293</v>
      </c>
      <c r="B13" s="119"/>
    </row>
    <row r="14" spans="1:2" ht="30" customHeight="1" thickBot="1">
      <c r="A14" s="120" t="s">
        <v>1160</v>
      </c>
      <c r="B14" s="121">
        <f>B5+B11+B12+B13</f>
        <v>13300</v>
      </c>
    </row>
  </sheetData>
  <mergeCells count="1">
    <mergeCell ref="A2:B2"/>
  </mergeCells>
  <phoneticPr fontId="22" type="noConversion"/>
  <pageMargins left="1.18" right="0.75" top="0.98" bottom="0.98" header="0.51" footer="0.51"/>
  <pageSetup paperSize="9" orientation="portrait" verticalDpi="0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30"/>
  <sheetViews>
    <sheetView workbookViewId="0">
      <selection activeCell="D10" sqref="D10"/>
    </sheetView>
  </sheetViews>
  <sheetFormatPr defaultRowHeight="14.25"/>
  <cols>
    <col min="1" max="1" width="50.625" style="83" customWidth="1"/>
    <col min="2" max="2" width="25.625" style="83" customWidth="1"/>
    <col min="3" max="256" width="9" style="83"/>
    <col min="257" max="257" width="50.625" style="83" customWidth="1"/>
    <col min="258" max="258" width="25.625" style="83" customWidth="1"/>
    <col min="259" max="512" width="9" style="83"/>
    <col min="513" max="513" width="50.625" style="83" customWidth="1"/>
    <col min="514" max="514" width="25.625" style="83" customWidth="1"/>
    <col min="515" max="768" width="9" style="83"/>
    <col min="769" max="769" width="50.625" style="83" customWidth="1"/>
    <col min="770" max="770" width="25.625" style="83" customWidth="1"/>
    <col min="771" max="1024" width="9" style="83"/>
    <col min="1025" max="1025" width="50.625" style="83" customWidth="1"/>
    <col min="1026" max="1026" width="25.625" style="83" customWidth="1"/>
    <col min="1027" max="1280" width="9" style="83"/>
    <col min="1281" max="1281" width="50.625" style="83" customWidth="1"/>
    <col min="1282" max="1282" width="25.625" style="83" customWidth="1"/>
    <col min="1283" max="1536" width="9" style="83"/>
    <col min="1537" max="1537" width="50.625" style="83" customWidth="1"/>
    <col min="1538" max="1538" width="25.625" style="83" customWidth="1"/>
    <col min="1539" max="1792" width="9" style="83"/>
    <col min="1793" max="1793" width="50.625" style="83" customWidth="1"/>
    <col min="1794" max="1794" width="25.625" style="83" customWidth="1"/>
    <col min="1795" max="2048" width="9" style="83"/>
    <col min="2049" max="2049" width="50.625" style="83" customWidth="1"/>
    <col min="2050" max="2050" width="25.625" style="83" customWidth="1"/>
    <col min="2051" max="2304" width="9" style="83"/>
    <col min="2305" max="2305" width="50.625" style="83" customWidth="1"/>
    <col min="2306" max="2306" width="25.625" style="83" customWidth="1"/>
    <col min="2307" max="2560" width="9" style="83"/>
    <col min="2561" max="2561" width="50.625" style="83" customWidth="1"/>
    <col min="2562" max="2562" width="25.625" style="83" customWidth="1"/>
    <col min="2563" max="2816" width="9" style="83"/>
    <col min="2817" max="2817" width="50.625" style="83" customWidth="1"/>
    <col min="2818" max="2818" width="25.625" style="83" customWidth="1"/>
    <col min="2819" max="3072" width="9" style="83"/>
    <col min="3073" max="3073" width="50.625" style="83" customWidth="1"/>
    <col min="3074" max="3074" width="25.625" style="83" customWidth="1"/>
    <col min="3075" max="3328" width="9" style="83"/>
    <col min="3329" max="3329" width="50.625" style="83" customWidth="1"/>
    <col min="3330" max="3330" width="25.625" style="83" customWidth="1"/>
    <col min="3331" max="3584" width="9" style="83"/>
    <col min="3585" max="3585" width="50.625" style="83" customWidth="1"/>
    <col min="3586" max="3586" width="25.625" style="83" customWidth="1"/>
    <col min="3587" max="3840" width="9" style="83"/>
    <col min="3841" max="3841" width="50.625" style="83" customWidth="1"/>
    <col min="3842" max="3842" width="25.625" style="83" customWidth="1"/>
    <col min="3843" max="4096" width="9" style="83"/>
    <col min="4097" max="4097" width="50.625" style="83" customWidth="1"/>
    <col min="4098" max="4098" width="25.625" style="83" customWidth="1"/>
    <col min="4099" max="4352" width="9" style="83"/>
    <col min="4353" max="4353" width="50.625" style="83" customWidth="1"/>
    <col min="4354" max="4354" width="25.625" style="83" customWidth="1"/>
    <col min="4355" max="4608" width="9" style="83"/>
    <col min="4609" max="4609" width="50.625" style="83" customWidth="1"/>
    <col min="4610" max="4610" width="25.625" style="83" customWidth="1"/>
    <col min="4611" max="4864" width="9" style="83"/>
    <col min="4865" max="4865" width="50.625" style="83" customWidth="1"/>
    <col min="4866" max="4866" width="25.625" style="83" customWidth="1"/>
    <col min="4867" max="5120" width="9" style="83"/>
    <col min="5121" max="5121" width="50.625" style="83" customWidth="1"/>
    <col min="5122" max="5122" width="25.625" style="83" customWidth="1"/>
    <col min="5123" max="5376" width="9" style="83"/>
    <col min="5377" max="5377" width="50.625" style="83" customWidth="1"/>
    <col min="5378" max="5378" width="25.625" style="83" customWidth="1"/>
    <col min="5379" max="5632" width="9" style="83"/>
    <col min="5633" max="5633" width="50.625" style="83" customWidth="1"/>
    <col min="5634" max="5634" width="25.625" style="83" customWidth="1"/>
    <col min="5635" max="5888" width="9" style="83"/>
    <col min="5889" max="5889" width="50.625" style="83" customWidth="1"/>
    <col min="5890" max="5890" width="25.625" style="83" customWidth="1"/>
    <col min="5891" max="6144" width="9" style="83"/>
    <col min="6145" max="6145" width="50.625" style="83" customWidth="1"/>
    <col min="6146" max="6146" width="25.625" style="83" customWidth="1"/>
    <col min="6147" max="6400" width="9" style="83"/>
    <col min="6401" max="6401" width="50.625" style="83" customWidth="1"/>
    <col min="6402" max="6402" width="25.625" style="83" customWidth="1"/>
    <col min="6403" max="6656" width="9" style="83"/>
    <col min="6657" max="6657" width="50.625" style="83" customWidth="1"/>
    <col min="6658" max="6658" width="25.625" style="83" customWidth="1"/>
    <col min="6659" max="6912" width="9" style="83"/>
    <col min="6913" max="6913" width="50.625" style="83" customWidth="1"/>
    <col min="6914" max="6914" width="25.625" style="83" customWidth="1"/>
    <col min="6915" max="7168" width="9" style="83"/>
    <col min="7169" max="7169" width="50.625" style="83" customWidth="1"/>
    <col min="7170" max="7170" width="25.625" style="83" customWidth="1"/>
    <col min="7171" max="7424" width="9" style="83"/>
    <col min="7425" max="7425" width="50.625" style="83" customWidth="1"/>
    <col min="7426" max="7426" width="25.625" style="83" customWidth="1"/>
    <col min="7427" max="7680" width="9" style="83"/>
    <col min="7681" max="7681" width="50.625" style="83" customWidth="1"/>
    <col min="7682" max="7682" width="25.625" style="83" customWidth="1"/>
    <col min="7683" max="7936" width="9" style="83"/>
    <col min="7937" max="7937" width="50.625" style="83" customWidth="1"/>
    <col min="7938" max="7938" width="25.625" style="83" customWidth="1"/>
    <col min="7939" max="8192" width="9" style="83"/>
    <col min="8193" max="8193" width="50.625" style="83" customWidth="1"/>
    <col min="8194" max="8194" width="25.625" style="83" customWidth="1"/>
    <col min="8195" max="8448" width="9" style="83"/>
    <col min="8449" max="8449" width="50.625" style="83" customWidth="1"/>
    <col min="8450" max="8450" width="25.625" style="83" customWidth="1"/>
    <col min="8451" max="8704" width="9" style="83"/>
    <col min="8705" max="8705" width="50.625" style="83" customWidth="1"/>
    <col min="8706" max="8706" width="25.625" style="83" customWidth="1"/>
    <col min="8707" max="8960" width="9" style="83"/>
    <col min="8961" max="8961" width="50.625" style="83" customWidth="1"/>
    <col min="8962" max="8962" width="25.625" style="83" customWidth="1"/>
    <col min="8963" max="9216" width="9" style="83"/>
    <col min="9217" max="9217" width="50.625" style="83" customWidth="1"/>
    <col min="9218" max="9218" width="25.625" style="83" customWidth="1"/>
    <col min="9219" max="9472" width="9" style="83"/>
    <col min="9473" max="9473" width="50.625" style="83" customWidth="1"/>
    <col min="9474" max="9474" width="25.625" style="83" customWidth="1"/>
    <col min="9475" max="9728" width="9" style="83"/>
    <col min="9729" max="9729" width="50.625" style="83" customWidth="1"/>
    <col min="9730" max="9730" width="25.625" style="83" customWidth="1"/>
    <col min="9731" max="9984" width="9" style="83"/>
    <col min="9985" max="9985" width="50.625" style="83" customWidth="1"/>
    <col min="9986" max="9986" width="25.625" style="83" customWidth="1"/>
    <col min="9987" max="10240" width="9" style="83"/>
    <col min="10241" max="10241" width="50.625" style="83" customWidth="1"/>
    <col min="10242" max="10242" width="25.625" style="83" customWidth="1"/>
    <col min="10243" max="10496" width="9" style="83"/>
    <col min="10497" max="10497" width="50.625" style="83" customWidth="1"/>
    <col min="10498" max="10498" width="25.625" style="83" customWidth="1"/>
    <col min="10499" max="10752" width="9" style="83"/>
    <col min="10753" max="10753" width="50.625" style="83" customWidth="1"/>
    <col min="10754" max="10754" width="25.625" style="83" customWidth="1"/>
    <col min="10755" max="11008" width="9" style="83"/>
    <col min="11009" max="11009" width="50.625" style="83" customWidth="1"/>
    <col min="11010" max="11010" width="25.625" style="83" customWidth="1"/>
    <col min="11011" max="11264" width="9" style="83"/>
    <col min="11265" max="11265" width="50.625" style="83" customWidth="1"/>
    <col min="11266" max="11266" width="25.625" style="83" customWidth="1"/>
    <col min="11267" max="11520" width="9" style="83"/>
    <col min="11521" max="11521" width="50.625" style="83" customWidth="1"/>
    <col min="11522" max="11522" width="25.625" style="83" customWidth="1"/>
    <col min="11523" max="11776" width="9" style="83"/>
    <col min="11777" max="11777" width="50.625" style="83" customWidth="1"/>
    <col min="11778" max="11778" width="25.625" style="83" customWidth="1"/>
    <col min="11779" max="12032" width="9" style="83"/>
    <col min="12033" max="12033" width="50.625" style="83" customWidth="1"/>
    <col min="12034" max="12034" width="25.625" style="83" customWidth="1"/>
    <col min="12035" max="12288" width="9" style="83"/>
    <col min="12289" max="12289" width="50.625" style="83" customWidth="1"/>
    <col min="12290" max="12290" width="25.625" style="83" customWidth="1"/>
    <col min="12291" max="12544" width="9" style="83"/>
    <col min="12545" max="12545" width="50.625" style="83" customWidth="1"/>
    <col min="12546" max="12546" width="25.625" style="83" customWidth="1"/>
    <col min="12547" max="12800" width="9" style="83"/>
    <col min="12801" max="12801" width="50.625" style="83" customWidth="1"/>
    <col min="12802" max="12802" width="25.625" style="83" customWidth="1"/>
    <col min="12803" max="13056" width="9" style="83"/>
    <col min="13057" max="13057" width="50.625" style="83" customWidth="1"/>
    <col min="13058" max="13058" width="25.625" style="83" customWidth="1"/>
    <col min="13059" max="13312" width="9" style="83"/>
    <col min="13313" max="13313" width="50.625" style="83" customWidth="1"/>
    <col min="13314" max="13314" width="25.625" style="83" customWidth="1"/>
    <col min="13315" max="13568" width="9" style="83"/>
    <col min="13569" max="13569" width="50.625" style="83" customWidth="1"/>
    <col min="13570" max="13570" width="25.625" style="83" customWidth="1"/>
    <col min="13571" max="13824" width="9" style="83"/>
    <col min="13825" max="13825" width="50.625" style="83" customWidth="1"/>
    <col min="13826" max="13826" width="25.625" style="83" customWidth="1"/>
    <col min="13827" max="14080" width="9" style="83"/>
    <col min="14081" max="14081" width="50.625" style="83" customWidth="1"/>
    <col min="14082" max="14082" width="25.625" style="83" customWidth="1"/>
    <col min="14083" max="14336" width="9" style="83"/>
    <col min="14337" max="14337" width="50.625" style="83" customWidth="1"/>
    <col min="14338" max="14338" width="25.625" style="83" customWidth="1"/>
    <col min="14339" max="14592" width="9" style="83"/>
    <col min="14593" max="14593" width="50.625" style="83" customWidth="1"/>
    <col min="14594" max="14594" width="25.625" style="83" customWidth="1"/>
    <col min="14595" max="14848" width="9" style="83"/>
    <col min="14849" max="14849" width="50.625" style="83" customWidth="1"/>
    <col min="14850" max="14850" width="25.625" style="83" customWidth="1"/>
    <col min="14851" max="15104" width="9" style="83"/>
    <col min="15105" max="15105" width="50.625" style="83" customWidth="1"/>
    <col min="15106" max="15106" width="25.625" style="83" customWidth="1"/>
    <col min="15107" max="15360" width="9" style="83"/>
    <col min="15361" max="15361" width="50.625" style="83" customWidth="1"/>
    <col min="15362" max="15362" width="25.625" style="83" customWidth="1"/>
    <col min="15363" max="15616" width="9" style="83"/>
    <col min="15617" max="15617" width="50.625" style="83" customWidth="1"/>
    <col min="15618" max="15618" width="25.625" style="83" customWidth="1"/>
    <col min="15619" max="15872" width="9" style="83"/>
    <col min="15873" max="15873" width="50.625" style="83" customWidth="1"/>
    <col min="15874" max="15874" width="25.625" style="83" customWidth="1"/>
    <col min="15875" max="16128" width="9" style="83"/>
    <col min="16129" max="16129" width="50.625" style="83" customWidth="1"/>
    <col min="16130" max="16130" width="25.625" style="83" customWidth="1"/>
    <col min="16131" max="16384" width="9" style="83"/>
  </cols>
  <sheetData>
    <row r="1" spans="1:2">
      <c r="A1" s="106" t="s">
        <v>1309</v>
      </c>
    </row>
    <row r="2" spans="1:2" ht="30" customHeight="1">
      <c r="A2" s="156" t="s">
        <v>1326</v>
      </c>
      <c r="B2" s="156"/>
    </row>
    <row r="3" spans="1:2" ht="15" customHeight="1">
      <c r="B3" s="122" t="s">
        <v>0</v>
      </c>
    </row>
    <row r="4" spans="1:2" ht="30" customHeight="1">
      <c r="A4" s="123" t="s">
        <v>1296</v>
      </c>
      <c r="B4" s="123" t="s">
        <v>1276</v>
      </c>
    </row>
    <row r="5" spans="1:2" ht="24.95" customHeight="1">
      <c r="A5" s="124" t="s">
        <v>1277</v>
      </c>
      <c r="B5" s="124">
        <f>B6+B11+B17+B23+B26</f>
        <v>168541</v>
      </c>
    </row>
    <row r="6" spans="1:2" ht="24.95" customHeight="1">
      <c r="A6" s="125" t="s">
        <v>1297</v>
      </c>
      <c r="B6" s="125">
        <f>SUM(B7:B10)</f>
        <v>63829</v>
      </c>
    </row>
    <row r="7" spans="1:2" ht="24.95" customHeight="1">
      <c r="A7" s="125" t="s">
        <v>1298</v>
      </c>
      <c r="B7" s="125">
        <v>28897</v>
      </c>
    </row>
    <row r="8" spans="1:2" ht="24.95" customHeight="1">
      <c r="A8" s="125" t="s">
        <v>1299</v>
      </c>
      <c r="B8" s="125">
        <v>215</v>
      </c>
    </row>
    <row r="9" spans="1:2" ht="24.95" customHeight="1">
      <c r="A9" s="125" t="s">
        <v>1300</v>
      </c>
      <c r="B9" s="125">
        <v>34417</v>
      </c>
    </row>
    <row r="10" spans="1:2" ht="24.95" customHeight="1">
      <c r="A10" s="125" t="s">
        <v>1301</v>
      </c>
      <c r="B10" s="125">
        <v>300</v>
      </c>
    </row>
    <row r="11" spans="1:2" ht="24.95" customHeight="1">
      <c r="A11" s="125" t="s">
        <v>1302</v>
      </c>
      <c r="B11" s="125">
        <f>SUM(B12:B16)</f>
        <v>6606</v>
      </c>
    </row>
    <row r="12" spans="1:2" ht="24.95" customHeight="1">
      <c r="A12" s="125" t="s">
        <v>1298</v>
      </c>
      <c r="B12" s="125">
        <v>3819</v>
      </c>
    </row>
    <row r="13" spans="1:2" ht="24.95" customHeight="1">
      <c r="A13" s="125" t="s">
        <v>1299</v>
      </c>
      <c r="B13" s="125">
        <v>86</v>
      </c>
    </row>
    <row r="14" spans="1:2" ht="24.95" customHeight="1">
      <c r="A14" s="125" t="s">
        <v>1301</v>
      </c>
      <c r="B14" s="125">
        <v>5</v>
      </c>
    </row>
    <row r="15" spans="1:2" ht="24.95" customHeight="1">
      <c r="A15" s="125" t="s">
        <v>1310</v>
      </c>
      <c r="B15" s="125">
        <v>2094</v>
      </c>
    </row>
    <row r="16" spans="1:2" ht="24.95" customHeight="1">
      <c r="A16" s="125" t="s">
        <v>1303</v>
      </c>
      <c r="B16" s="125">
        <v>602</v>
      </c>
    </row>
    <row r="17" spans="1:2" ht="24.95" customHeight="1">
      <c r="A17" s="125" t="s">
        <v>1312</v>
      </c>
      <c r="B17" s="125">
        <f>SUM(B18:B22)</f>
        <v>60989</v>
      </c>
    </row>
    <row r="18" spans="1:2" ht="24.95" customHeight="1">
      <c r="A18" s="125" t="s">
        <v>1298</v>
      </c>
      <c r="B18" s="125">
        <v>57488</v>
      </c>
    </row>
    <row r="19" spans="1:2" ht="24.95" customHeight="1">
      <c r="A19" s="125" t="s">
        <v>1299</v>
      </c>
      <c r="B19" s="125">
        <v>1460</v>
      </c>
    </row>
    <row r="20" spans="1:2" ht="24.95" customHeight="1">
      <c r="A20" s="125" t="s">
        <v>1300</v>
      </c>
      <c r="B20" s="125">
        <v>1000</v>
      </c>
    </row>
    <row r="21" spans="1:2" ht="24.95" customHeight="1">
      <c r="A21" s="125" t="s">
        <v>1304</v>
      </c>
      <c r="B21" s="125">
        <v>1026</v>
      </c>
    </row>
    <row r="22" spans="1:2" ht="24.95" customHeight="1">
      <c r="A22" s="125" t="s">
        <v>1311</v>
      </c>
      <c r="B22" s="125">
        <v>15</v>
      </c>
    </row>
    <row r="23" spans="1:2" ht="24.95" customHeight="1">
      <c r="A23" s="125" t="s">
        <v>1305</v>
      </c>
      <c r="B23" s="125">
        <f>SUM(B24:B25)</f>
        <v>20817</v>
      </c>
    </row>
    <row r="24" spans="1:2" ht="24.95" customHeight="1">
      <c r="A24" s="125" t="s">
        <v>1298</v>
      </c>
      <c r="B24" s="125">
        <v>20237</v>
      </c>
    </row>
    <row r="25" spans="1:2" ht="24.95" customHeight="1">
      <c r="A25" s="125" t="s">
        <v>1299</v>
      </c>
      <c r="B25" s="125">
        <v>580</v>
      </c>
    </row>
    <row r="26" spans="1:2" ht="24.95" customHeight="1">
      <c r="A26" s="125" t="s">
        <v>1306</v>
      </c>
      <c r="B26" s="125">
        <f>SUM(B27:B28)</f>
        <v>16300</v>
      </c>
    </row>
    <row r="27" spans="1:2" ht="24.95" customHeight="1">
      <c r="A27" s="125" t="s">
        <v>1298</v>
      </c>
      <c r="B27" s="125">
        <v>15500</v>
      </c>
    </row>
    <row r="28" spans="1:2" ht="24.95" customHeight="1">
      <c r="A28" s="125" t="s">
        <v>1299</v>
      </c>
      <c r="B28" s="125">
        <v>800</v>
      </c>
    </row>
    <row r="29" spans="1:2" ht="24.95" customHeight="1">
      <c r="A29" s="124" t="s">
        <v>1307</v>
      </c>
      <c r="B29" s="125">
        <v>244892</v>
      </c>
    </row>
    <row r="30" spans="1:2" ht="30" customHeight="1">
      <c r="A30" s="126" t="s">
        <v>1308</v>
      </c>
      <c r="B30" s="124">
        <f>B5+B29</f>
        <v>413433</v>
      </c>
    </row>
  </sheetData>
  <mergeCells count="1">
    <mergeCell ref="A2:B2"/>
  </mergeCells>
  <phoneticPr fontId="2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38" sqref="B38"/>
    </sheetView>
  </sheetViews>
  <sheetFormatPr defaultRowHeight="14.25"/>
  <cols>
    <col min="1" max="1" width="50.625" style="83" customWidth="1"/>
    <col min="2" max="2" width="25.625" style="83" customWidth="1"/>
    <col min="3" max="256" width="9" style="83"/>
    <col min="257" max="257" width="50.625" style="83" customWidth="1"/>
    <col min="258" max="258" width="25.625" style="83" customWidth="1"/>
    <col min="259" max="512" width="9" style="83"/>
    <col min="513" max="513" width="50.625" style="83" customWidth="1"/>
    <col min="514" max="514" width="25.625" style="83" customWidth="1"/>
    <col min="515" max="768" width="9" style="83"/>
    <col min="769" max="769" width="50.625" style="83" customWidth="1"/>
    <col min="770" max="770" width="25.625" style="83" customWidth="1"/>
    <col min="771" max="1024" width="9" style="83"/>
    <col min="1025" max="1025" width="50.625" style="83" customWidth="1"/>
    <col min="1026" max="1026" width="25.625" style="83" customWidth="1"/>
    <col min="1027" max="1280" width="9" style="83"/>
    <col min="1281" max="1281" width="50.625" style="83" customWidth="1"/>
    <col min="1282" max="1282" width="25.625" style="83" customWidth="1"/>
    <col min="1283" max="1536" width="9" style="83"/>
    <col min="1537" max="1537" width="50.625" style="83" customWidth="1"/>
    <col min="1538" max="1538" width="25.625" style="83" customWidth="1"/>
    <col min="1539" max="1792" width="9" style="83"/>
    <col min="1793" max="1793" width="50.625" style="83" customWidth="1"/>
    <col min="1794" max="1794" width="25.625" style="83" customWidth="1"/>
    <col min="1795" max="2048" width="9" style="83"/>
    <col min="2049" max="2049" width="50.625" style="83" customWidth="1"/>
    <col min="2050" max="2050" width="25.625" style="83" customWidth="1"/>
    <col min="2051" max="2304" width="9" style="83"/>
    <col min="2305" max="2305" width="50.625" style="83" customWidth="1"/>
    <col min="2306" max="2306" width="25.625" style="83" customWidth="1"/>
    <col min="2307" max="2560" width="9" style="83"/>
    <col min="2561" max="2561" width="50.625" style="83" customWidth="1"/>
    <col min="2562" max="2562" width="25.625" style="83" customWidth="1"/>
    <col min="2563" max="2816" width="9" style="83"/>
    <col min="2817" max="2817" width="50.625" style="83" customWidth="1"/>
    <col min="2818" max="2818" width="25.625" style="83" customWidth="1"/>
    <col min="2819" max="3072" width="9" style="83"/>
    <col min="3073" max="3073" width="50.625" style="83" customWidth="1"/>
    <col min="3074" max="3074" width="25.625" style="83" customWidth="1"/>
    <col min="3075" max="3328" width="9" style="83"/>
    <col min="3329" max="3329" width="50.625" style="83" customWidth="1"/>
    <col min="3330" max="3330" width="25.625" style="83" customWidth="1"/>
    <col min="3331" max="3584" width="9" style="83"/>
    <col min="3585" max="3585" width="50.625" style="83" customWidth="1"/>
    <col min="3586" max="3586" width="25.625" style="83" customWidth="1"/>
    <col min="3587" max="3840" width="9" style="83"/>
    <col min="3841" max="3841" width="50.625" style="83" customWidth="1"/>
    <col min="3842" max="3842" width="25.625" style="83" customWidth="1"/>
    <col min="3843" max="4096" width="9" style="83"/>
    <col min="4097" max="4097" width="50.625" style="83" customWidth="1"/>
    <col min="4098" max="4098" width="25.625" style="83" customWidth="1"/>
    <col min="4099" max="4352" width="9" style="83"/>
    <col min="4353" max="4353" width="50.625" style="83" customWidth="1"/>
    <col min="4354" max="4354" width="25.625" style="83" customWidth="1"/>
    <col min="4355" max="4608" width="9" style="83"/>
    <col min="4609" max="4609" width="50.625" style="83" customWidth="1"/>
    <col min="4610" max="4610" width="25.625" style="83" customWidth="1"/>
    <col min="4611" max="4864" width="9" style="83"/>
    <col min="4865" max="4865" width="50.625" style="83" customWidth="1"/>
    <col min="4866" max="4866" width="25.625" style="83" customWidth="1"/>
    <col min="4867" max="5120" width="9" style="83"/>
    <col min="5121" max="5121" width="50.625" style="83" customWidth="1"/>
    <col min="5122" max="5122" width="25.625" style="83" customWidth="1"/>
    <col min="5123" max="5376" width="9" style="83"/>
    <col min="5377" max="5377" width="50.625" style="83" customWidth="1"/>
    <col min="5378" max="5378" width="25.625" style="83" customWidth="1"/>
    <col min="5379" max="5632" width="9" style="83"/>
    <col min="5633" max="5633" width="50.625" style="83" customWidth="1"/>
    <col min="5634" max="5634" width="25.625" style="83" customWidth="1"/>
    <col min="5635" max="5888" width="9" style="83"/>
    <col min="5889" max="5889" width="50.625" style="83" customWidth="1"/>
    <col min="5890" max="5890" width="25.625" style="83" customWidth="1"/>
    <col min="5891" max="6144" width="9" style="83"/>
    <col min="6145" max="6145" width="50.625" style="83" customWidth="1"/>
    <col min="6146" max="6146" width="25.625" style="83" customWidth="1"/>
    <col min="6147" max="6400" width="9" style="83"/>
    <col min="6401" max="6401" width="50.625" style="83" customWidth="1"/>
    <col min="6402" max="6402" width="25.625" style="83" customWidth="1"/>
    <col min="6403" max="6656" width="9" style="83"/>
    <col min="6657" max="6657" width="50.625" style="83" customWidth="1"/>
    <col min="6658" max="6658" width="25.625" style="83" customWidth="1"/>
    <col min="6659" max="6912" width="9" style="83"/>
    <col min="6913" max="6913" width="50.625" style="83" customWidth="1"/>
    <col min="6914" max="6914" width="25.625" style="83" customWidth="1"/>
    <col min="6915" max="7168" width="9" style="83"/>
    <col min="7169" max="7169" width="50.625" style="83" customWidth="1"/>
    <col min="7170" max="7170" width="25.625" style="83" customWidth="1"/>
    <col min="7171" max="7424" width="9" style="83"/>
    <col min="7425" max="7425" width="50.625" style="83" customWidth="1"/>
    <col min="7426" max="7426" width="25.625" style="83" customWidth="1"/>
    <col min="7427" max="7680" width="9" style="83"/>
    <col min="7681" max="7681" width="50.625" style="83" customWidth="1"/>
    <col min="7682" max="7682" width="25.625" style="83" customWidth="1"/>
    <col min="7683" max="7936" width="9" style="83"/>
    <col min="7937" max="7937" width="50.625" style="83" customWidth="1"/>
    <col min="7938" max="7938" width="25.625" style="83" customWidth="1"/>
    <col min="7939" max="8192" width="9" style="83"/>
    <col min="8193" max="8193" width="50.625" style="83" customWidth="1"/>
    <col min="8194" max="8194" width="25.625" style="83" customWidth="1"/>
    <col min="8195" max="8448" width="9" style="83"/>
    <col min="8449" max="8449" width="50.625" style="83" customWidth="1"/>
    <col min="8450" max="8450" width="25.625" style="83" customWidth="1"/>
    <col min="8451" max="8704" width="9" style="83"/>
    <col min="8705" max="8705" width="50.625" style="83" customWidth="1"/>
    <col min="8706" max="8706" width="25.625" style="83" customWidth="1"/>
    <col min="8707" max="8960" width="9" style="83"/>
    <col min="8961" max="8961" width="50.625" style="83" customWidth="1"/>
    <col min="8962" max="8962" width="25.625" style="83" customWidth="1"/>
    <col min="8963" max="9216" width="9" style="83"/>
    <col min="9217" max="9217" width="50.625" style="83" customWidth="1"/>
    <col min="9218" max="9218" width="25.625" style="83" customWidth="1"/>
    <col min="9219" max="9472" width="9" style="83"/>
    <col min="9473" max="9473" width="50.625" style="83" customWidth="1"/>
    <col min="9474" max="9474" width="25.625" style="83" customWidth="1"/>
    <col min="9475" max="9728" width="9" style="83"/>
    <col min="9729" max="9729" width="50.625" style="83" customWidth="1"/>
    <col min="9730" max="9730" width="25.625" style="83" customWidth="1"/>
    <col min="9731" max="9984" width="9" style="83"/>
    <col min="9985" max="9985" width="50.625" style="83" customWidth="1"/>
    <col min="9986" max="9986" width="25.625" style="83" customWidth="1"/>
    <col min="9987" max="10240" width="9" style="83"/>
    <col min="10241" max="10241" width="50.625" style="83" customWidth="1"/>
    <col min="10242" max="10242" width="25.625" style="83" customWidth="1"/>
    <col min="10243" max="10496" width="9" style="83"/>
    <col min="10497" max="10497" width="50.625" style="83" customWidth="1"/>
    <col min="10498" max="10498" width="25.625" style="83" customWidth="1"/>
    <col min="10499" max="10752" width="9" style="83"/>
    <col min="10753" max="10753" width="50.625" style="83" customWidth="1"/>
    <col min="10754" max="10754" width="25.625" style="83" customWidth="1"/>
    <col min="10755" max="11008" width="9" style="83"/>
    <col min="11009" max="11009" width="50.625" style="83" customWidth="1"/>
    <col min="11010" max="11010" width="25.625" style="83" customWidth="1"/>
    <col min="11011" max="11264" width="9" style="83"/>
    <col min="11265" max="11265" width="50.625" style="83" customWidth="1"/>
    <col min="11266" max="11266" width="25.625" style="83" customWidth="1"/>
    <col min="11267" max="11520" width="9" style="83"/>
    <col min="11521" max="11521" width="50.625" style="83" customWidth="1"/>
    <col min="11522" max="11522" width="25.625" style="83" customWidth="1"/>
    <col min="11523" max="11776" width="9" style="83"/>
    <col min="11777" max="11777" width="50.625" style="83" customWidth="1"/>
    <col min="11778" max="11778" width="25.625" style="83" customWidth="1"/>
    <col min="11779" max="12032" width="9" style="83"/>
    <col min="12033" max="12033" width="50.625" style="83" customWidth="1"/>
    <col min="12034" max="12034" width="25.625" style="83" customWidth="1"/>
    <col min="12035" max="12288" width="9" style="83"/>
    <col min="12289" max="12289" width="50.625" style="83" customWidth="1"/>
    <col min="12290" max="12290" width="25.625" style="83" customWidth="1"/>
    <col min="12291" max="12544" width="9" style="83"/>
    <col min="12545" max="12545" width="50.625" style="83" customWidth="1"/>
    <col min="12546" max="12546" width="25.625" style="83" customWidth="1"/>
    <col min="12547" max="12800" width="9" style="83"/>
    <col min="12801" max="12801" width="50.625" style="83" customWidth="1"/>
    <col min="12802" max="12802" width="25.625" style="83" customWidth="1"/>
    <col min="12803" max="13056" width="9" style="83"/>
    <col min="13057" max="13057" width="50.625" style="83" customWidth="1"/>
    <col min="13058" max="13058" width="25.625" style="83" customWidth="1"/>
    <col min="13059" max="13312" width="9" style="83"/>
    <col min="13313" max="13313" width="50.625" style="83" customWidth="1"/>
    <col min="13314" max="13314" width="25.625" style="83" customWidth="1"/>
    <col min="13315" max="13568" width="9" style="83"/>
    <col min="13569" max="13569" width="50.625" style="83" customWidth="1"/>
    <col min="13570" max="13570" width="25.625" style="83" customWidth="1"/>
    <col min="13571" max="13824" width="9" style="83"/>
    <col min="13825" max="13825" width="50.625" style="83" customWidth="1"/>
    <col min="13826" max="13826" width="25.625" style="83" customWidth="1"/>
    <col min="13827" max="14080" width="9" style="83"/>
    <col min="14081" max="14081" width="50.625" style="83" customWidth="1"/>
    <col min="14082" max="14082" width="25.625" style="83" customWidth="1"/>
    <col min="14083" max="14336" width="9" style="83"/>
    <col min="14337" max="14337" width="50.625" style="83" customWidth="1"/>
    <col min="14338" max="14338" width="25.625" style="83" customWidth="1"/>
    <col min="14339" max="14592" width="9" style="83"/>
    <col min="14593" max="14593" width="50.625" style="83" customWidth="1"/>
    <col min="14594" max="14594" width="25.625" style="83" customWidth="1"/>
    <col min="14595" max="14848" width="9" style="83"/>
    <col min="14849" max="14849" width="50.625" style="83" customWidth="1"/>
    <col min="14850" max="14850" width="25.625" style="83" customWidth="1"/>
    <col min="14851" max="15104" width="9" style="83"/>
    <col min="15105" max="15105" width="50.625" style="83" customWidth="1"/>
    <col min="15106" max="15106" width="25.625" style="83" customWidth="1"/>
    <col min="15107" max="15360" width="9" style="83"/>
    <col min="15361" max="15361" width="50.625" style="83" customWidth="1"/>
    <col min="15362" max="15362" width="25.625" style="83" customWidth="1"/>
    <col min="15363" max="15616" width="9" style="83"/>
    <col min="15617" max="15617" width="50.625" style="83" customWidth="1"/>
    <col min="15618" max="15618" width="25.625" style="83" customWidth="1"/>
    <col min="15619" max="15872" width="9" style="83"/>
    <col min="15873" max="15873" width="50.625" style="83" customWidth="1"/>
    <col min="15874" max="15874" width="25.625" style="83" customWidth="1"/>
    <col min="15875" max="16128" width="9" style="83"/>
    <col min="16129" max="16129" width="50.625" style="83" customWidth="1"/>
    <col min="16130" max="16130" width="25.625" style="83" customWidth="1"/>
    <col min="16131" max="16384" width="9" style="83"/>
  </cols>
  <sheetData>
    <row r="1" spans="1:2">
      <c r="A1" s="106" t="s">
        <v>1325</v>
      </c>
    </row>
    <row r="2" spans="1:2" ht="30" customHeight="1">
      <c r="A2" s="156" t="s">
        <v>1327</v>
      </c>
      <c r="B2" s="156"/>
    </row>
    <row r="3" spans="1:2" ht="17.25" customHeight="1">
      <c r="B3" s="122" t="s">
        <v>0</v>
      </c>
    </row>
    <row r="4" spans="1:2" ht="30" customHeight="1">
      <c r="A4" s="126" t="s">
        <v>1296</v>
      </c>
      <c r="B4" s="126" t="s">
        <v>1276</v>
      </c>
    </row>
    <row r="5" spans="1:2" ht="24.95" customHeight="1">
      <c r="A5" s="125" t="s">
        <v>1285</v>
      </c>
      <c r="B5" s="125">
        <f>B6+B10+B15+B18+B22</f>
        <v>220887</v>
      </c>
    </row>
    <row r="6" spans="1:2" ht="24.95" customHeight="1">
      <c r="A6" s="125" t="s">
        <v>1314</v>
      </c>
      <c r="B6" s="125">
        <f>SUM(B7:B9)</f>
        <v>71264</v>
      </c>
    </row>
    <row r="7" spans="1:2" ht="24.95" customHeight="1">
      <c r="A7" s="125" t="s">
        <v>1315</v>
      </c>
      <c r="B7" s="125">
        <v>60753</v>
      </c>
    </row>
    <row r="8" spans="1:2" ht="24.95" customHeight="1">
      <c r="A8" s="125" t="s">
        <v>1318</v>
      </c>
      <c r="B8" s="125">
        <v>4180</v>
      </c>
    </row>
    <row r="9" spans="1:2" ht="24.95" customHeight="1">
      <c r="A9" s="125" t="s">
        <v>1316</v>
      </c>
      <c r="B9" s="125">
        <v>6331</v>
      </c>
    </row>
    <row r="10" spans="1:2" ht="24.95" customHeight="1">
      <c r="A10" s="125" t="s">
        <v>1317</v>
      </c>
      <c r="B10" s="125">
        <f>SUM(B11:B14)</f>
        <v>7794</v>
      </c>
    </row>
    <row r="11" spans="1:2" ht="24.95" customHeight="1">
      <c r="A11" s="125" t="s">
        <v>1315</v>
      </c>
      <c r="B11" s="125">
        <v>5100</v>
      </c>
    </row>
    <row r="12" spans="1:2" ht="24.95" customHeight="1">
      <c r="A12" s="125" t="s">
        <v>1318</v>
      </c>
      <c r="B12" s="125">
        <v>2200</v>
      </c>
    </row>
    <row r="13" spans="1:2" ht="24.95" customHeight="1">
      <c r="A13" s="125" t="s">
        <v>1316</v>
      </c>
      <c r="B13" s="125">
        <v>7</v>
      </c>
    </row>
    <row r="14" spans="1:2" ht="24.95" customHeight="1">
      <c r="A14" s="125" t="s">
        <v>1319</v>
      </c>
      <c r="B14" s="125">
        <v>487</v>
      </c>
    </row>
    <row r="15" spans="1:2" ht="24.95" customHeight="1">
      <c r="A15" s="125" t="s">
        <v>1312</v>
      </c>
      <c r="B15" s="125">
        <f>SUM(B16:B17)</f>
        <v>60974</v>
      </c>
    </row>
    <row r="16" spans="1:2" ht="24.95" customHeight="1">
      <c r="A16" s="125" t="s">
        <v>1315</v>
      </c>
      <c r="B16" s="125">
        <v>60899</v>
      </c>
    </row>
    <row r="17" spans="1:2" ht="24.95" customHeight="1">
      <c r="A17" s="125" t="s">
        <v>1316</v>
      </c>
      <c r="B17" s="125">
        <v>75</v>
      </c>
    </row>
    <row r="18" spans="1:2" ht="24.95" customHeight="1">
      <c r="A18" s="125" t="s">
        <v>1320</v>
      </c>
      <c r="B18" s="125">
        <f>SUM(B19:B21)</f>
        <v>17569</v>
      </c>
    </row>
    <row r="19" spans="1:2" ht="24.95" customHeight="1">
      <c r="A19" s="125" t="s">
        <v>1315</v>
      </c>
      <c r="B19" s="125">
        <v>15395</v>
      </c>
    </row>
    <row r="20" spans="1:2" ht="24.95" customHeight="1">
      <c r="A20" s="125" t="s">
        <v>1318</v>
      </c>
      <c r="B20" s="125">
        <v>150</v>
      </c>
    </row>
    <row r="21" spans="1:2" ht="24.95" customHeight="1">
      <c r="A21" s="125" t="s">
        <v>1319</v>
      </c>
      <c r="B21" s="125">
        <v>2024</v>
      </c>
    </row>
    <row r="22" spans="1:2" ht="24.95" customHeight="1">
      <c r="A22" s="125" t="s">
        <v>1321</v>
      </c>
      <c r="B22" s="125">
        <f>SUM(B23:B23)</f>
        <v>63286</v>
      </c>
    </row>
    <row r="23" spans="1:2" ht="24.95" customHeight="1">
      <c r="A23" s="125" t="s">
        <v>1322</v>
      </c>
      <c r="B23" s="125">
        <v>63286</v>
      </c>
    </row>
    <row r="24" spans="1:2" ht="24.95" customHeight="1">
      <c r="A24" s="125" t="s">
        <v>1323</v>
      </c>
      <c r="B24" s="125">
        <v>192546</v>
      </c>
    </row>
    <row r="25" spans="1:2" ht="30" customHeight="1">
      <c r="A25" s="126" t="s">
        <v>1324</v>
      </c>
      <c r="B25" s="124">
        <f>B5+B24</f>
        <v>413433</v>
      </c>
    </row>
  </sheetData>
  <mergeCells count="1">
    <mergeCell ref="A2:B2"/>
  </mergeCells>
  <phoneticPr fontId="2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D18" sqref="D18"/>
    </sheetView>
  </sheetViews>
  <sheetFormatPr defaultRowHeight="14.25"/>
  <cols>
    <col min="1" max="4" width="30.625" style="83" customWidth="1"/>
    <col min="5" max="256" width="9" style="83"/>
    <col min="257" max="260" width="30.625" style="83" customWidth="1"/>
    <col min="261" max="512" width="9" style="83"/>
    <col min="513" max="516" width="30.625" style="83" customWidth="1"/>
    <col min="517" max="768" width="9" style="83"/>
    <col min="769" max="772" width="30.625" style="83" customWidth="1"/>
    <col min="773" max="1024" width="9" style="83"/>
    <col min="1025" max="1028" width="30.625" style="83" customWidth="1"/>
    <col min="1029" max="1280" width="9" style="83"/>
    <col min="1281" max="1284" width="30.625" style="83" customWidth="1"/>
    <col min="1285" max="1536" width="9" style="83"/>
    <col min="1537" max="1540" width="30.625" style="83" customWidth="1"/>
    <col min="1541" max="1792" width="9" style="83"/>
    <col min="1793" max="1796" width="30.625" style="83" customWidth="1"/>
    <col min="1797" max="2048" width="9" style="83"/>
    <col min="2049" max="2052" width="30.625" style="83" customWidth="1"/>
    <col min="2053" max="2304" width="9" style="83"/>
    <col min="2305" max="2308" width="30.625" style="83" customWidth="1"/>
    <col min="2309" max="2560" width="9" style="83"/>
    <col min="2561" max="2564" width="30.625" style="83" customWidth="1"/>
    <col min="2565" max="2816" width="9" style="83"/>
    <col min="2817" max="2820" width="30.625" style="83" customWidth="1"/>
    <col min="2821" max="3072" width="9" style="83"/>
    <col min="3073" max="3076" width="30.625" style="83" customWidth="1"/>
    <col min="3077" max="3328" width="9" style="83"/>
    <col min="3329" max="3332" width="30.625" style="83" customWidth="1"/>
    <col min="3333" max="3584" width="9" style="83"/>
    <col min="3585" max="3588" width="30.625" style="83" customWidth="1"/>
    <col min="3589" max="3840" width="9" style="83"/>
    <col min="3841" max="3844" width="30.625" style="83" customWidth="1"/>
    <col min="3845" max="4096" width="9" style="83"/>
    <col min="4097" max="4100" width="30.625" style="83" customWidth="1"/>
    <col min="4101" max="4352" width="9" style="83"/>
    <col min="4353" max="4356" width="30.625" style="83" customWidth="1"/>
    <col min="4357" max="4608" width="9" style="83"/>
    <col min="4609" max="4612" width="30.625" style="83" customWidth="1"/>
    <col min="4613" max="4864" width="9" style="83"/>
    <col min="4865" max="4868" width="30.625" style="83" customWidth="1"/>
    <col min="4869" max="5120" width="9" style="83"/>
    <col min="5121" max="5124" width="30.625" style="83" customWidth="1"/>
    <col min="5125" max="5376" width="9" style="83"/>
    <col min="5377" max="5380" width="30.625" style="83" customWidth="1"/>
    <col min="5381" max="5632" width="9" style="83"/>
    <col min="5633" max="5636" width="30.625" style="83" customWidth="1"/>
    <col min="5637" max="5888" width="9" style="83"/>
    <col min="5889" max="5892" width="30.625" style="83" customWidth="1"/>
    <col min="5893" max="6144" width="9" style="83"/>
    <col min="6145" max="6148" width="30.625" style="83" customWidth="1"/>
    <col min="6149" max="6400" width="9" style="83"/>
    <col min="6401" max="6404" width="30.625" style="83" customWidth="1"/>
    <col min="6405" max="6656" width="9" style="83"/>
    <col min="6657" max="6660" width="30.625" style="83" customWidth="1"/>
    <col min="6661" max="6912" width="9" style="83"/>
    <col min="6913" max="6916" width="30.625" style="83" customWidth="1"/>
    <col min="6917" max="7168" width="9" style="83"/>
    <col min="7169" max="7172" width="30.625" style="83" customWidth="1"/>
    <col min="7173" max="7424" width="9" style="83"/>
    <col min="7425" max="7428" width="30.625" style="83" customWidth="1"/>
    <col min="7429" max="7680" width="9" style="83"/>
    <col min="7681" max="7684" width="30.625" style="83" customWidth="1"/>
    <col min="7685" max="7936" width="9" style="83"/>
    <col min="7937" max="7940" width="30.625" style="83" customWidth="1"/>
    <col min="7941" max="8192" width="9" style="83"/>
    <col min="8193" max="8196" width="30.625" style="83" customWidth="1"/>
    <col min="8197" max="8448" width="9" style="83"/>
    <col min="8449" max="8452" width="30.625" style="83" customWidth="1"/>
    <col min="8453" max="8704" width="9" style="83"/>
    <col min="8705" max="8708" width="30.625" style="83" customWidth="1"/>
    <col min="8709" max="8960" width="9" style="83"/>
    <col min="8961" max="8964" width="30.625" style="83" customWidth="1"/>
    <col min="8965" max="9216" width="9" style="83"/>
    <col min="9217" max="9220" width="30.625" style="83" customWidth="1"/>
    <col min="9221" max="9472" width="9" style="83"/>
    <col min="9473" max="9476" width="30.625" style="83" customWidth="1"/>
    <col min="9477" max="9728" width="9" style="83"/>
    <col min="9729" max="9732" width="30.625" style="83" customWidth="1"/>
    <col min="9733" max="9984" width="9" style="83"/>
    <col min="9985" max="9988" width="30.625" style="83" customWidth="1"/>
    <col min="9989" max="10240" width="9" style="83"/>
    <col min="10241" max="10244" width="30.625" style="83" customWidth="1"/>
    <col min="10245" max="10496" width="9" style="83"/>
    <col min="10497" max="10500" width="30.625" style="83" customWidth="1"/>
    <col min="10501" max="10752" width="9" style="83"/>
    <col min="10753" max="10756" width="30.625" style="83" customWidth="1"/>
    <col min="10757" max="11008" width="9" style="83"/>
    <col min="11009" max="11012" width="30.625" style="83" customWidth="1"/>
    <col min="11013" max="11264" width="9" style="83"/>
    <col min="11265" max="11268" width="30.625" style="83" customWidth="1"/>
    <col min="11269" max="11520" width="9" style="83"/>
    <col min="11521" max="11524" width="30.625" style="83" customWidth="1"/>
    <col min="11525" max="11776" width="9" style="83"/>
    <col min="11777" max="11780" width="30.625" style="83" customWidth="1"/>
    <col min="11781" max="12032" width="9" style="83"/>
    <col min="12033" max="12036" width="30.625" style="83" customWidth="1"/>
    <col min="12037" max="12288" width="9" style="83"/>
    <col min="12289" max="12292" width="30.625" style="83" customWidth="1"/>
    <col min="12293" max="12544" width="9" style="83"/>
    <col min="12545" max="12548" width="30.625" style="83" customWidth="1"/>
    <col min="12549" max="12800" width="9" style="83"/>
    <col min="12801" max="12804" width="30.625" style="83" customWidth="1"/>
    <col min="12805" max="13056" width="9" style="83"/>
    <col min="13057" max="13060" width="30.625" style="83" customWidth="1"/>
    <col min="13061" max="13312" width="9" style="83"/>
    <col min="13313" max="13316" width="30.625" style="83" customWidth="1"/>
    <col min="13317" max="13568" width="9" style="83"/>
    <col min="13569" max="13572" width="30.625" style="83" customWidth="1"/>
    <col min="13573" max="13824" width="9" style="83"/>
    <col min="13825" max="13828" width="30.625" style="83" customWidth="1"/>
    <col min="13829" max="14080" width="9" style="83"/>
    <col min="14081" max="14084" width="30.625" style="83" customWidth="1"/>
    <col min="14085" max="14336" width="9" style="83"/>
    <col min="14337" max="14340" width="30.625" style="83" customWidth="1"/>
    <col min="14341" max="14592" width="9" style="83"/>
    <col min="14593" max="14596" width="30.625" style="83" customWidth="1"/>
    <col min="14597" max="14848" width="9" style="83"/>
    <col min="14849" max="14852" width="30.625" style="83" customWidth="1"/>
    <col min="14853" max="15104" width="9" style="83"/>
    <col min="15105" max="15108" width="30.625" style="83" customWidth="1"/>
    <col min="15109" max="15360" width="9" style="83"/>
    <col min="15361" max="15364" width="30.625" style="83" customWidth="1"/>
    <col min="15365" max="15616" width="9" style="83"/>
    <col min="15617" max="15620" width="30.625" style="83" customWidth="1"/>
    <col min="15621" max="15872" width="9" style="83"/>
    <col min="15873" max="15876" width="30.625" style="83" customWidth="1"/>
    <col min="15877" max="16128" width="9" style="83"/>
    <col min="16129" max="16132" width="30.625" style="83" customWidth="1"/>
    <col min="16133" max="16384" width="9" style="83"/>
  </cols>
  <sheetData>
    <row r="1" spans="1:3">
      <c r="A1" s="106" t="s">
        <v>1313</v>
      </c>
    </row>
    <row r="2" spans="1:3" ht="30" customHeight="1">
      <c r="A2" s="157" t="s">
        <v>1332</v>
      </c>
      <c r="B2" s="157"/>
      <c r="C2" s="157"/>
    </row>
    <row r="3" spans="1:3" ht="15" customHeight="1">
      <c r="C3" s="122" t="s">
        <v>1331</v>
      </c>
    </row>
    <row r="4" spans="1:3" ht="30" customHeight="1">
      <c r="A4" s="100" t="s">
        <v>1260</v>
      </c>
      <c r="B4" s="100" t="s">
        <v>1328</v>
      </c>
      <c r="C4" s="100" t="s">
        <v>1329</v>
      </c>
    </row>
    <row r="5" spans="1:3" ht="30" customHeight="1">
      <c r="A5" s="100" t="s">
        <v>1330</v>
      </c>
      <c r="B5" s="127">
        <v>65.540000000000006</v>
      </c>
      <c r="C5" s="127">
        <v>65.540000000000006</v>
      </c>
    </row>
  </sheetData>
  <mergeCells count="1">
    <mergeCell ref="A2:C2"/>
  </mergeCells>
  <phoneticPr fontId="2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15" sqref="C15"/>
    </sheetView>
  </sheetViews>
  <sheetFormatPr defaultRowHeight="14.25"/>
  <cols>
    <col min="1" max="4" width="30.625" style="83" customWidth="1"/>
    <col min="5" max="256" width="9" style="83"/>
    <col min="257" max="260" width="30.625" style="83" customWidth="1"/>
    <col min="261" max="512" width="9" style="83"/>
    <col min="513" max="516" width="30.625" style="83" customWidth="1"/>
    <col min="517" max="768" width="9" style="83"/>
    <col min="769" max="772" width="30.625" style="83" customWidth="1"/>
    <col min="773" max="1024" width="9" style="83"/>
    <col min="1025" max="1028" width="30.625" style="83" customWidth="1"/>
    <col min="1029" max="1280" width="9" style="83"/>
    <col min="1281" max="1284" width="30.625" style="83" customWidth="1"/>
    <col min="1285" max="1536" width="9" style="83"/>
    <col min="1537" max="1540" width="30.625" style="83" customWidth="1"/>
    <col min="1541" max="1792" width="9" style="83"/>
    <col min="1793" max="1796" width="30.625" style="83" customWidth="1"/>
    <col min="1797" max="2048" width="9" style="83"/>
    <col min="2049" max="2052" width="30.625" style="83" customWidth="1"/>
    <col min="2053" max="2304" width="9" style="83"/>
    <col min="2305" max="2308" width="30.625" style="83" customWidth="1"/>
    <col min="2309" max="2560" width="9" style="83"/>
    <col min="2561" max="2564" width="30.625" style="83" customWidth="1"/>
    <col min="2565" max="2816" width="9" style="83"/>
    <col min="2817" max="2820" width="30.625" style="83" customWidth="1"/>
    <col min="2821" max="3072" width="9" style="83"/>
    <col min="3073" max="3076" width="30.625" style="83" customWidth="1"/>
    <col min="3077" max="3328" width="9" style="83"/>
    <col min="3329" max="3332" width="30.625" style="83" customWidth="1"/>
    <col min="3333" max="3584" width="9" style="83"/>
    <col min="3585" max="3588" width="30.625" style="83" customWidth="1"/>
    <col min="3589" max="3840" width="9" style="83"/>
    <col min="3841" max="3844" width="30.625" style="83" customWidth="1"/>
    <col min="3845" max="4096" width="9" style="83"/>
    <col min="4097" max="4100" width="30.625" style="83" customWidth="1"/>
    <col min="4101" max="4352" width="9" style="83"/>
    <col min="4353" max="4356" width="30.625" style="83" customWidth="1"/>
    <col min="4357" max="4608" width="9" style="83"/>
    <col min="4609" max="4612" width="30.625" style="83" customWidth="1"/>
    <col min="4613" max="4864" width="9" style="83"/>
    <col min="4865" max="4868" width="30.625" style="83" customWidth="1"/>
    <col min="4869" max="5120" width="9" style="83"/>
    <col min="5121" max="5124" width="30.625" style="83" customWidth="1"/>
    <col min="5125" max="5376" width="9" style="83"/>
    <col min="5377" max="5380" width="30.625" style="83" customWidth="1"/>
    <col min="5381" max="5632" width="9" style="83"/>
    <col min="5633" max="5636" width="30.625" style="83" customWidth="1"/>
    <col min="5637" max="5888" width="9" style="83"/>
    <col min="5889" max="5892" width="30.625" style="83" customWidth="1"/>
    <col min="5893" max="6144" width="9" style="83"/>
    <col min="6145" max="6148" width="30.625" style="83" customWidth="1"/>
    <col min="6149" max="6400" width="9" style="83"/>
    <col min="6401" max="6404" width="30.625" style="83" customWidth="1"/>
    <col min="6405" max="6656" width="9" style="83"/>
    <col min="6657" max="6660" width="30.625" style="83" customWidth="1"/>
    <col min="6661" max="6912" width="9" style="83"/>
    <col min="6913" max="6916" width="30.625" style="83" customWidth="1"/>
    <col min="6917" max="7168" width="9" style="83"/>
    <col min="7169" max="7172" width="30.625" style="83" customWidth="1"/>
    <col min="7173" max="7424" width="9" style="83"/>
    <col min="7425" max="7428" width="30.625" style="83" customWidth="1"/>
    <col min="7429" max="7680" width="9" style="83"/>
    <col min="7681" max="7684" width="30.625" style="83" customWidth="1"/>
    <col min="7685" max="7936" width="9" style="83"/>
    <col min="7937" max="7940" width="30.625" style="83" customWidth="1"/>
    <col min="7941" max="8192" width="9" style="83"/>
    <col min="8193" max="8196" width="30.625" style="83" customWidth="1"/>
    <col min="8197" max="8448" width="9" style="83"/>
    <col min="8449" max="8452" width="30.625" style="83" customWidth="1"/>
    <col min="8453" max="8704" width="9" style="83"/>
    <col min="8705" max="8708" width="30.625" style="83" customWidth="1"/>
    <col min="8709" max="8960" width="9" style="83"/>
    <col min="8961" max="8964" width="30.625" style="83" customWidth="1"/>
    <col min="8965" max="9216" width="9" style="83"/>
    <col min="9217" max="9220" width="30.625" style="83" customWidth="1"/>
    <col min="9221" max="9472" width="9" style="83"/>
    <col min="9473" max="9476" width="30.625" style="83" customWidth="1"/>
    <col min="9477" max="9728" width="9" style="83"/>
    <col min="9729" max="9732" width="30.625" style="83" customWidth="1"/>
    <col min="9733" max="9984" width="9" style="83"/>
    <col min="9985" max="9988" width="30.625" style="83" customWidth="1"/>
    <col min="9989" max="10240" width="9" style="83"/>
    <col min="10241" max="10244" width="30.625" style="83" customWidth="1"/>
    <col min="10245" max="10496" width="9" style="83"/>
    <col min="10497" max="10500" width="30.625" style="83" customWidth="1"/>
    <col min="10501" max="10752" width="9" style="83"/>
    <col min="10753" max="10756" width="30.625" style="83" customWidth="1"/>
    <col min="10757" max="11008" width="9" style="83"/>
    <col min="11009" max="11012" width="30.625" style="83" customWidth="1"/>
    <col min="11013" max="11264" width="9" style="83"/>
    <col min="11265" max="11268" width="30.625" style="83" customWidth="1"/>
    <col min="11269" max="11520" width="9" style="83"/>
    <col min="11521" max="11524" width="30.625" style="83" customWidth="1"/>
    <col min="11525" max="11776" width="9" style="83"/>
    <col min="11777" max="11780" width="30.625" style="83" customWidth="1"/>
    <col min="11781" max="12032" width="9" style="83"/>
    <col min="12033" max="12036" width="30.625" style="83" customWidth="1"/>
    <col min="12037" max="12288" width="9" style="83"/>
    <col min="12289" max="12292" width="30.625" style="83" customWidth="1"/>
    <col min="12293" max="12544" width="9" style="83"/>
    <col min="12545" max="12548" width="30.625" style="83" customWidth="1"/>
    <col min="12549" max="12800" width="9" style="83"/>
    <col min="12801" max="12804" width="30.625" style="83" customWidth="1"/>
    <col min="12805" max="13056" width="9" style="83"/>
    <col min="13057" max="13060" width="30.625" style="83" customWidth="1"/>
    <col min="13061" max="13312" width="9" style="83"/>
    <col min="13313" max="13316" width="30.625" style="83" customWidth="1"/>
    <col min="13317" max="13568" width="9" style="83"/>
    <col min="13569" max="13572" width="30.625" style="83" customWidth="1"/>
    <col min="13573" max="13824" width="9" style="83"/>
    <col min="13825" max="13828" width="30.625" style="83" customWidth="1"/>
    <col min="13829" max="14080" width="9" style="83"/>
    <col min="14081" max="14084" width="30.625" style="83" customWidth="1"/>
    <col min="14085" max="14336" width="9" style="83"/>
    <col min="14337" max="14340" width="30.625" style="83" customWidth="1"/>
    <col min="14341" max="14592" width="9" style="83"/>
    <col min="14593" max="14596" width="30.625" style="83" customWidth="1"/>
    <col min="14597" max="14848" width="9" style="83"/>
    <col min="14849" max="14852" width="30.625" style="83" customWidth="1"/>
    <col min="14853" max="15104" width="9" style="83"/>
    <col min="15105" max="15108" width="30.625" style="83" customWidth="1"/>
    <col min="15109" max="15360" width="9" style="83"/>
    <col min="15361" max="15364" width="30.625" style="83" customWidth="1"/>
    <col min="15365" max="15616" width="9" style="83"/>
    <col min="15617" max="15620" width="30.625" style="83" customWidth="1"/>
    <col min="15621" max="15872" width="9" style="83"/>
    <col min="15873" max="15876" width="30.625" style="83" customWidth="1"/>
    <col min="15877" max="16128" width="9" style="83"/>
    <col min="16129" max="16132" width="30.625" style="83" customWidth="1"/>
    <col min="16133" max="16384" width="9" style="83"/>
  </cols>
  <sheetData>
    <row r="1" spans="1:3">
      <c r="A1" s="106" t="s">
        <v>1313</v>
      </c>
    </row>
    <row r="2" spans="1:3" ht="30" customHeight="1">
      <c r="A2" s="157" t="s">
        <v>1333</v>
      </c>
      <c r="B2" s="157"/>
      <c r="C2" s="157"/>
    </row>
    <row r="3" spans="1:3" ht="15" customHeight="1">
      <c r="C3" s="122" t="s">
        <v>1331</v>
      </c>
    </row>
    <row r="4" spans="1:3" ht="30" customHeight="1">
      <c r="A4" s="100" t="s">
        <v>1260</v>
      </c>
      <c r="B4" s="100" t="s">
        <v>1328</v>
      </c>
      <c r="C4" s="100" t="s">
        <v>1329</v>
      </c>
    </row>
    <row r="5" spans="1:3" ht="30" customHeight="1">
      <c r="A5" s="100" t="s">
        <v>1330</v>
      </c>
      <c r="B5" s="127">
        <v>119.81394399999999</v>
      </c>
      <c r="C5" s="127">
        <v>119.81394399999999</v>
      </c>
    </row>
  </sheetData>
  <mergeCells count="1">
    <mergeCell ref="A2:C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O30"/>
  <sheetViews>
    <sheetView showGridLines="0" workbookViewId="0">
      <selection activeCell="H8" sqref="H8"/>
    </sheetView>
  </sheetViews>
  <sheetFormatPr defaultRowHeight="14.25"/>
  <cols>
    <col min="1" max="1" width="27.875" style="8" customWidth="1"/>
    <col min="2" max="2" width="12.375" style="8" customWidth="1"/>
    <col min="3" max="3" width="11.875" style="8" customWidth="1"/>
    <col min="4" max="4" width="11.25" style="8" customWidth="1"/>
    <col min="5" max="5" width="11.125" style="8" customWidth="1"/>
    <col min="6" max="16384" width="9" style="8"/>
  </cols>
  <sheetData>
    <row r="1" spans="1:223" s="25" customFormat="1" ht="18" customHeight="1">
      <c r="A1" s="1" t="s">
        <v>80</v>
      </c>
      <c r="B1" s="23"/>
      <c r="C1" s="23"/>
      <c r="D1" s="24"/>
      <c r="E1" s="23"/>
    </row>
    <row r="2" spans="1:223" ht="27.95" customHeight="1">
      <c r="A2" s="135" t="s">
        <v>81</v>
      </c>
      <c r="B2" s="136"/>
      <c r="C2" s="136"/>
      <c r="D2" s="136"/>
      <c r="E2" s="136"/>
      <c r="F2" s="26"/>
      <c r="G2" s="136"/>
      <c r="H2" s="136"/>
      <c r="I2" s="136"/>
      <c r="J2" s="135"/>
      <c r="K2" s="136"/>
      <c r="L2" s="136"/>
      <c r="M2" s="136"/>
      <c r="N2" s="136"/>
      <c r="O2" s="136"/>
      <c r="P2" s="136"/>
      <c r="Q2" s="135"/>
      <c r="R2" s="136"/>
      <c r="S2" s="136"/>
      <c r="T2" s="136"/>
      <c r="U2" s="136"/>
      <c r="V2" s="136"/>
      <c r="W2" s="136"/>
      <c r="X2" s="135"/>
      <c r="Y2" s="136"/>
      <c r="Z2" s="136"/>
      <c r="AA2" s="136"/>
      <c r="AB2" s="136"/>
      <c r="AC2" s="136"/>
      <c r="AD2" s="136"/>
      <c r="AE2" s="135"/>
      <c r="AF2" s="136"/>
      <c r="AG2" s="136"/>
      <c r="AH2" s="136"/>
      <c r="AI2" s="136"/>
      <c r="AJ2" s="136"/>
      <c r="AK2" s="136"/>
      <c r="AL2" s="135"/>
      <c r="AM2" s="136"/>
      <c r="AN2" s="136"/>
      <c r="AO2" s="136"/>
      <c r="AP2" s="136"/>
      <c r="AQ2" s="136"/>
      <c r="AR2" s="136"/>
      <c r="AS2" s="135"/>
      <c r="AT2" s="136"/>
      <c r="AU2" s="136"/>
      <c r="AV2" s="136"/>
      <c r="AW2" s="136"/>
      <c r="AX2" s="136"/>
      <c r="AY2" s="136"/>
      <c r="AZ2" s="135"/>
      <c r="BA2" s="136"/>
      <c r="BB2" s="136"/>
      <c r="BC2" s="136"/>
      <c r="BD2" s="136"/>
      <c r="BE2" s="136"/>
      <c r="BF2" s="136"/>
      <c r="BG2" s="135"/>
      <c r="BH2" s="136"/>
      <c r="BI2" s="136"/>
      <c r="BJ2" s="136"/>
      <c r="BK2" s="136"/>
      <c r="BL2" s="136"/>
      <c r="BM2" s="136"/>
      <c r="BN2" s="135"/>
      <c r="BO2" s="136"/>
      <c r="BP2" s="136"/>
      <c r="BQ2" s="136"/>
      <c r="BR2" s="136"/>
      <c r="BS2" s="136"/>
      <c r="BT2" s="136"/>
      <c r="BU2" s="135"/>
      <c r="BV2" s="136"/>
      <c r="BW2" s="136"/>
      <c r="BX2" s="136"/>
      <c r="BY2" s="136"/>
      <c r="BZ2" s="136"/>
      <c r="CA2" s="136"/>
      <c r="CB2" s="135"/>
      <c r="CC2" s="136"/>
      <c r="CD2" s="136"/>
      <c r="CE2" s="136"/>
      <c r="CF2" s="136"/>
      <c r="CG2" s="136"/>
      <c r="CH2" s="136"/>
      <c r="CI2" s="135"/>
      <c r="CJ2" s="136"/>
      <c r="CK2" s="136"/>
      <c r="CL2" s="136"/>
      <c r="CM2" s="136"/>
      <c r="CN2" s="136"/>
      <c r="CO2" s="136"/>
      <c r="CP2" s="135"/>
      <c r="CQ2" s="136"/>
      <c r="CR2" s="136"/>
      <c r="CS2" s="136"/>
      <c r="CT2" s="136"/>
      <c r="CU2" s="136"/>
      <c r="CV2" s="136"/>
      <c r="CW2" s="135"/>
      <c r="CX2" s="136"/>
      <c r="CY2" s="136"/>
      <c r="CZ2" s="136"/>
      <c r="DA2" s="136"/>
      <c r="DB2" s="136"/>
      <c r="DC2" s="136"/>
      <c r="DD2" s="135"/>
      <c r="DE2" s="136"/>
      <c r="DF2" s="136"/>
      <c r="DG2" s="136"/>
      <c r="DH2" s="136"/>
      <c r="DI2" s="136"/>
      <c r="DJ2" s="136"/>
      <c r="DK2" s="135"/>
      <c r="DL2" s="136"/>
      <c r="DM2" s="136"/>
      <c r="DN2" s="136"/>
      <c r="DO2" s="136"/>
      <c r="DP2" s="136"/>
      <c r="DQ2" s="136"/>
      <c r="DR2" s="135"/>
      <c r="DS2" s="136"/>
      <c r="DT2" s="136"/>
      <c r="DU2" s="136"/>
      <c r="DV2" s="136"/>
      <c r="DW2" s="136"/>
      <c r="DX2" s="136"/>
      <c r="DY2" s="135"/>
      <c r="DZ2" s="136"/>
      <c r="EA2" s="136"/>
      <c r="EB2" s="136"/>
      <c r="EC2" s="136"/>
      <c r="ED2" s="136"/>
      <c r="EE2" s="136"/>
      <c r="EF2" s="135"/>
      <c r="EG2" s="136"/>
      <c r="EH2" s="136"/>
      <c r="EI2" s="136"/>
      <c r="EJ2" s="136"/>
      <c r="EK2" s="136"/>
      <c r="EL2" s="136"/>
      <c r="EM2" s="135"/>
      <c r="EN2" s="136"/>
      <c r="EO2" s="136"/>
      <c r="EP2" s="136"/>
      <c r="EQ2" s="136"/>
      <c r="ER2" s="136"/>
      <c r="ES2" s="136"/>
      <c r="ET2" s="135"/>
      <c r="EU2" s="136"/>
      <c r="EV2" s="136"/>
      <c r="EW2" s="136"/>
      <c r="EX2" s="136"/>
      <c r="EY2" s="136"/>
      <c r="EZ2" s="136"/>
      <c r="FA2" s="135"/>
      <c r="FB2" s="136"/>
      <c r="FC2" s="136"/>
      <c r="FD2" s="136"/>
      <c r="FE2" s="136"/>
      <c r="FF2" s="136"/>
      <c r="FG2" s="136"/>
      <c r="FH2" s="135"/>
      <c r="FI2" s="136"/>
      <c r="FJ2" s="136"/>
      <c r="FK2" s="136"/>
      <c r="FL2" s="136"/>
      <c r="FM2" s="136"/>
      <c r="FN2" s="136"/>
      <c r="FO2" s="135"/>
      <c r="FP2" s="136"/>
      <c r="FQ2" s="136"/>
      <c r="FR2" s="136"/>
      <c r="FS2" s="136"/>
      <c r="FT2" s="136"/>
      <c r="FU2" s="136"/>
      <c r="FV2" s="135"/>
      <c r="FW2" s="136"/>
      <c r="FX2" s="136"/>
      <c r="FY2" s="136"/>
      <c r="FZ2" s="136"/>
      <c r="GA2" s="136"/>
      <c r="GB2" s="136"/>
      <c r="GC2" s="135"/>
      <c r="GD2" s="136"/>
      <c r="GE2" s="136"/>
      <c r="GF2" s="136"/>
      <c r="GG2" s="136"/>
      <c r="GH2" s="136"/>
      <c r="GI2" s="136"/>
      <c r="GJ2" s="135"/>
      <c r="GK2" s="136"/>
      <c r="GL2" s="136"/>
      <c r="GM2" s="136"/>
      <c r="GN2" s="136"/>
      <c r="GO2" s="136"/>
      <c r="GP2" s="136"/>
      <c r="GQ2" s="135"/>
      <c r="GR2" s="136"/>
      <c r="GS2" s="136"/>
      <c r="GT2" s="136"/>
      <c r="GU2" s="136"/>
      <c r="GV2" s="136"/>
      <c r="GW2" s="136"/>
      <c r="GX2" s="135"/>
      <c r="GY2" s="136"/>
      <c r="GZ2" s="136"/>
      <c r="HA2" s="136"/>
      <c r="HB2" s="136"/>
      <c r="HC2" s="136"/>
      <c r="HD2" s="136"/>
      <c r="HE2" s="135"/>
      <c r="HF2" s="136"/>
      <c r="HG2" s="136"/>
      <c r="HH2" s="136"/>
      <c r="HI2" s="136"/>
      <c r="HJ2" s="136"/>
      <c r="HK2" s="136"/>
      <c r="HL2" s="135"/>
      <c r="HM2" s="136"/>
      <c r="HN2" s="136"/>
      <c r="HO2" s="136"/>
    </row>
    <row r="3" spans="1:223" ht="15.75" customHeight="1">
      <c r="A3" s="26"/>
      <c r="B3" s="27"/>
      <c r="C3" s="27"/>
      <c r="D3" s="27"/>
      <c r="E3" s="27"/>
      <c r="F3" s="26"/>
      <c r="G3" s="27"/>
      <c r="H3" s="27"/>
      <c r="I3" s="27"/>
      <c r="J3" s="26"/>
      <c r="K3" s="27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6"/>
      <c r="AF3" s="27"/>
      <c r="AG3" s="27"/>
      <c r="AH3" s="27"/>
      <c r="AI3" s="27"/>
      <c r="AJ3" s="27"/>
      <c r="AK3" s="27"/>
      <c r="AL3" s="26"/>
      <c r="AM3" s="27"/>
      <c r="AN3" s="27"/>
      <c r="AO3" s="27"/>
      <c r="AP3" s="27"/>
      <c r="AQ3" s="27"/>
      <c r="AR3" s="27"/>
      <c r="AS3" s="26"/>
      <c r="AT3" s="27"/>
      <c r="AU3" s="27"/>
      <c r="AV3" s="27"/>
      <c r="AW3" s="27"/>
      <c r="AX3" s="27"/>
      <c r="AY3" s="27"/>
      <c r="AZ3" s="26"/>
      <c r="BA3" s="27"/>
      <c r="BB3" s="27"/>
      <c r="BC3" s="27"/>
      <c r="BD3" s="27"/>
      <c r="BE3" s="27"/>
      <c r="BF3" s="27"/>
      <c r="BG3" s="26"/>
      <c r="BH3" s="27"/>
      <c r="BI3" s="27"/>
      <c r="BJ3" s="27"/>
      <c r="BK3" s="27"/>
      <c r="BL3" s="27"/>
      <c r="BM3" s="27"/>
      <c r="BN3" s="26"/>
      <c r="BO3" s="27"/>
      <c r="BP3" s="27"/>
      <c r="BQ3" s="27"/>
      <c r="BR3" s="27"/>
      <c r="BS3" s="27"/>
      <c r="BT3" s="27"/>
      <c r="BU3" s="26"/>
      <c r="BV3" s="27"/>
      <c r="BW3" s="27"/>
      <c r="BX3" s="27"/>
      <c r="BY3" s="27"/>
      <c r="BZ3" s="27"/>
      <c r="CA3" s="27"/>
      <c r="CB3" s="26"/>
      <c r="CC3" s="27"/>
      <c r="CD3" s="27"/>
      <c r="CE3" s="27"/>
      <c r="CF3" s="27"/>
      <c r="CG3" s="27"/>
      <c r="CH3" s="27"/>
      <c r="CI3" s="26"/>
      <c r="CJ3" s="27"/>
      <c r="CK3" s="27"/>
      <c r="CL3" s="27"/>
      <c r="CM3" s="27"/>
      <c r="CN3" s="27"/>
      <c r="CO3" s="27"/>
      <c r="CP3" s="26"/>
      <c r="CQ3" s="27"/>
      <c r="CR3" s="27"/>
      <c r="CS3" s="27"/>
      <c r="CT3" s="27"/>
      <c r="CU3" s="27"/>
      <c r="CV3" s="27"/>
      <c r="CW3" s="26"/>
      <c r="CX3" s="27"/>
      <c r="CY3" s="27"/>
      <c r="CZ3" s="27"/>
      <c r="DA3" s="27"/>
      <c r="DB3" s="27"/>
      <c r="DC3" s="27"/>
      <c r="DD3" s="26"/>
      <c r="DE3" s="27"/>
      <c r="DF3" s="27"/>
      <c r="DG3" s="27"/>
      <c r="DH3" s="27"/>
      <c r="DI3" s="27"/>
      <c r="DJ3" s="27"/>
      <c r="DK3" s="26"/>
      <c r="DL3" s="27"/>
      <c r="DM3" s="27"/>
      <c r="DN3" s="27"/>
      <c r="DO3" s="27"/>
      <c r="DP3" s="27"/>
      <c r="DQ3" s="27"/>
      <c r="DR3" s="26"/>
      <c r="DS3" s="27"/>
      <c r="DT3" s="27"/>
      <c r="DU3" s="27"/>
      <c r="DV3" s="27"/>
      <c r="DW3" s="27"/>
      <c r="DX3" s="27"/>
      <c r="DY3" s="26"/>
      <c r="DZ3" s="27"/>
      <c r="EA3" s="27"/>
      <c r="EB3" s="27"/>
      <c r="EC3" s="27"/>
      <c r="ED3" s="27"/>
      <c r="EE3" s="27"/>
      <c r="EF3" s="26"/>
      <c r="EG3" s="27"/>
      <c r="EH3" s="27"/>
      <c r="EI3" s="27"/>
      <c r="EJ3" s="27"/>
      <c r="EK3" s="27"/>
      <c r="EL3" s="27"/>
      <c r="EM3" s="26"/>
      <c r="EN3" s="27"/>
      <c r="EO3" s="27"/>
      <c r="EP3" s="27"/>
      <c r="EQ3" s="27"/>
      <c r="ER3" s="27"/>
      <c r="ES3" s="27"/>
      <c r="ET3" s="26"/>
      <c r="EU3" s="27"/>
      <c r="EV3" s="27"/>
      <c r="EW3" s="27"/>
      <c r="EX3" s="27"/>
      <c r="EY3" s="27"/>
      <c r="EZ3" s="27"/>
      <c r="FA3" s="26"/>
      <c r="FB3" s="27"/>
      <c r="FC3" s="27"/>
      <c r="FD3" s="27"/>
      <c r="FE3" s="27"/>
      <c r="FF3" s="27"/>
      <c r="FG3" s="27"/>
      <c r="FH3" s="26"/>
      <c r="FI3" s="27"/>
      <c r="FJ3" s="27"/>
      <c r="FK3" s="27"/>
      <c r="FL3" s="27"/>
      <c r="FM3" s="27"/>
      <c r="FN3" s="27"/>
      <c r="FO3" s="26"/>
      <c r="FP3" s="27"/>
      <c r="FQ3" s="27"/>
      <c r="FR3" s="27"/>
      <c r="FS3" s="27"/>
      <c r="FT3" s="27"/>
      <c r="FU3" s="27"/>
      <c r="FV3" s="26"/>
      <c r="FW3" s="27"/>
      <c r="FX3" s="27"/>
      <c r="FY3" s="27"/>
      <c r="FZ3" s="27"/>
      <c r="GA3" s="27"/>
      <c r="GB3" s="27"/>
      <c r="GC3" s="26"/>
      <c r="GD3" s="27"/>
      <c r="GE3" s="27"/>
      <c r="GF3" s="27"/>
      <c r="GG3" s="27"/>
      <c r="GH3" s="27"/>
      <c r="GI3" s="27"/>
      <c r="GJ3" s="26"/>
      <c r="GK3" s="27"/>
      <c r="GL3" s="27"/>
      <c r="GM3" s="27"/>
      <c r="GN3" s="27"/>
      <c r="GO3" s="27"/>
      <c r="GP3" s="27"/>
      <c r="GQ3" s="26"/>
      <c r="GR3" s="27"/>
      <c r="GS3" s="27"/>
      <c r="GT3" s="27"/>
      <c r="GU3" s="27"/>
      <c r="GV3" s="27"/>
      <c r="GW3" s="27"/>
      <c r="GX3" s="26"/>
      <c r="GY3" s="27"/>
      <c r="GZ3" s="27"/>
      <c r="HA3" s="27"/>
      <c r="HB3" s="27"/>
      <c r="HC3" s="27"/>
      <c r="HD3" s="27"/>
      <c r="HE3" s="26"/>
      <c r="HF3" s="27"/>
      <c r="HG3" s="27"/>
      <c r="HH3" s="27"/>
      <c r="HI3" s="27"/>
      <c r="HJ3" s="27"/>
      <c r="HK3" s="27"/>
      <c r="HL3" s="26"/>
      <c r="HM3" s="27"/>
      <c r="HN3" s="27"/>
      <c r="HO3" s="27"/>
    </row>
    <row r="4" spans="1:223" ht="26.25" customHeight="1">
      <c r="B4" s="28"/>
      <c r="C4" s="28"/>
      <c r="D4" s="28"/>
      <c r="E4" s="29" t="s">
        <v>0</v>
      </c>
    </row>
    <row r="5" spans="1:223" ht="24.75" customHeight="1">
      <c r="A5" s="137" t="s">
        <v>54</v>
      </c>
      <c r="B5" s="139" t="s">
        <v>55</v>
      </c>
      <c r="C5" s="139" t="s">
        <v>3</v>
      </c>
      <c r="D5" s="139" t="s">
        <v>4</v>
      </c>
      <c r="E5" s="133" t="s">
        <v>56</v>
      </c>
    </row>
    <row r="6" spans="1:223" ht="15" customHeight="1">
      <c r="A6" s="138"/>
      <c r="B6" s="140"/>
      <c r="C6" s="140"/>
      <c r="D6" s="140"/>
      <c r="E6" s="134"/>
    </row>
    <row r="7" spans="1:223" s="12" customFormat="1" ht="24.75" customHeight="1">
      <c r="A7" s="9" t="s">
        <v>57</v>
      </c>
      <c r="B7" s="30">
        <v>55333.215000000004</v>
      </c>
      <c r="C7" s="30">
        <v>71933</v>
      </c>
      <c r="D7" s="31">
        <f>C7-B7</f>
        <v>16599.784999999996</v>
      </c>
      <c r="E7" s="32">
        <f>D7/B7*100</f>
        <v>29.999675601715886</v>
      </c>
    </row>
    <row r="8" spans="1:223" s="12" customFormat="1" ht="24.75" customHeight="1">
      <c r="A8" s="9" t="s">
        <v>58</v>
      </c>
      <c r="B8" s="30">
        <v>4972.880000000001</v>
      </c>
      <c r="C8" s="30">
        <v>4973</v>
      </c>
      <c r="D8" s="31">
        <f t="shared" ref="D8:D29" si="0">C8-B8</f>
        <v>0.11999999999898137</v>
      </c>
      <c r="E8" s="32">
        <f t="shared" ref="E8:E24" si="1">D8/B8*100</f>
        <v>2.4130885925053762E-3</v>
      </c>
    </row>
    <row r="9" spans="1:223" s="12" customFormat="1" ht="24.75" customHeight="1">
      <c r="A9" s="9" t="s">
        <v>59</v>
      </c>
      <c r="B9" s="30">
        <v>64020.240000000005</v>
      </c>
      <c r="C9" s="30">
        <v>83336</v>
      </c>
      <c r="D9" s="31">
        <f t="shared" si="0"/>
        <v>19315.759999999995</v>
      </c>
      <c r="E9" s="32">
        <f t="shared" si="1"/>
        <v>30.171333315838854</v>
      </c>
    </row>
    <row r="10" spans="1:223" s="12" customFormat="1" ht="24.75" customHeight="1">
      <c r="A10" s="9" t="s">
        <v>60</v>
      </c>
      <c r="B10" s="30">
        <v>75577.425000000003</v>
      </c>
      <c r="C10" s="30">
        <v>95082</v>
      </c>
      <c r="D10" s="31">
        <f t="shared" si="0"/>
        <v>19504.574999999997</v>
      </c>
      <c r="E10" s="32">
        <f t="shared" si="1"/>
        <v>25.807408759957084</v>
      </c>
    </row>
    <row r="11" spans="1:223" s="12" customFormat="1" ht="24.75" customHeight="1">
      <c r="A11" s="9" t="s">
        <v>61</v>
      </c>
      <c r="B11" s="30">
        <v>3476.7719999999999</v>
      </c>
      <c r="C11" s="30">
        <v>4868</v>
      </c>
      <c r="D11" s="31">
        <f t="shared" si="0"/>
        <v>1391.2280000000001</v>
      </c>
      <c r="E11" s="32">
        <f t="shared" si="1"/>
        <v>40.014933392238547</v>
      </c>
    </row>
    <row r="12" spans="1:223" s="12" customFormat="1" ht="24.75" customHeight="1">
      <c r="A12" s="9" t="s">
        <v>62</v>
      </c>
      <c r="B12" s="30">
        <v>12503.007</v>
      </c>
      <c r="C12" s="30">
        <v>17271</v>
      </c>
      <c r="D12" s="31">
        <f t="shared" si="0"/>
        <v>4767.9930000000004</v>
      </c>
      <c r="E12" s="32">
        <f t="shared" si="1"/>
        <v>38.134770299656715</v>
      </c>
    </row>
    <row r="13" spans="1:223" s="12" customFormat="1" ht="24.75" customHeight="1">
      <c r="A13" s="9" t="s">
        <v>63</v>
      </c>
      <c r="B13" s="30">
        <v>191453</v>
      </c>
      <c r="C13" s="30">
        <v>248888</v>
      </c>
      <c r="D13" s="31">
        <f t="shared" si="0"/>
        <v>57435</v>
      </c>
      <c r="E13" s="32">
        <f t="shared" si="1"/>
        <v>29.999529910735273</v>
      </c>
    </row>
    <row r="14" spans="1:223" s="12" customFormat="1" ht="24.75" customHeight="1">
      <c r="A14" s="9" t="s">
        <v>64</v>
      </c>
      <c r="B14" s="30">
        <v>29663.467199999999</v>
      </c>
      <c r="C14" s="30">
        <v>32536</v>
      </c>
      <c r="D14" s="31">
        <f t="shared" si="0"/>
        <v>2872.5328000000009</v>
      </c>
      <c r="E14" s="32">
        <f t="shared" si="1"/>
        <v>9.6837391955314001</v>
      </c>
    </row>
    <row r="15" spans="1:223" s="12" customFormat="1" ht="24.75" customHeight="1">
      <c r="A15" s="9" t="s">
        <v>65</v>
      </c>
      <c r="B15" s="30">
        <v>9990.64</v>
      </c>
      <c r="C15" s="30">
        <v>9991</v>
      </c>
      <c r="D15" s="31">
        <f t="shared" si="0"/>
        <v>0.36000000000058208</v>
      </c>
      <c r="E15" s="32">
        <f t="shared" si="1"/>
        <v>3.6033727569062851E-3</v>
      </c>
    </row>
    <row r="16" spans="1:223" s="12" customFormat="1" ht="24.75" customHeight="1">
      <c r="A16" s="9" t="s">
        <v>66</v>
      </c>
      <c r="B16" s="30">
        <v>37288.608000000007</v>
      </c>
      <c r="C16" s="30">
        <v>55968</v>
      </c>
      <c r="D16" s="31">
        <f t="shared" si="0"/>
        <v>18679.391999999993</v>
      </c>
      <c r="E16" s="32">
        <f t="shared" si="1"/>
        <v>50.094098444221856</v>
      </c>
    </row>
    <row r="17" spans="1:5" s="12" customFormat="1" ht="24.75" customHeight="1">
      <c r="A17" s="9" t="s">
        <v>67</v>
      </c>
      <c r="B17" s="30">
        <v>36075.270000000004</v>
      </c>
      <c r="C17" s="30">
        <v>43735</v>
      </c>
      <c r="D17" s="31">
        <f t="shared" si="0"/>
        <v>7659.7299999999959</v>
      </c>
      <c r="E17" s="32">
        <f t="shared" si="1"/>
        <v>21.23263387910886</v>
      </c>
    </row>
    <row r="18" spans="1:5" s="12" customFormat="1" ht="24.75" customHeight="1">
      <c r="A18" s="9" t="s">
        <v>68</v>
      </c>
      <c r="B18" s="30">
        <v>35140.147499999999</v>
      </c>
      <c r="C18" s="30">
        <v>48687</v>
      </c>
      <c r="D18" s="31">
        <f t="shared" si="0"/>
        <v>13546.852500000001</v>
      </c>
      <c r="E18" s="32">
        <f t="shared" si="1"/>
        <v>38.550926685780134</v>
      </c>
    </row>
    <row r="19" spans="1:5" s="12" customFormat="1" ht="24.75" customHeight="1">
      <c r="A19" s="9" t="s">
        <v>69</v>
      </c>
      <c r="B19" s="30">
        <v>11496.6075</v>
      </c>
      <c r="C19" s="30">
        <v>14601</v>
      </c>
      <c r="D19" s="31">
        <f t="shared" si="0"/>
        <v>3104.3924999999999</v>
      </c>
      <c r="E19" s="32">
        <f t="shared" si="1"/>
        <v>27.002683182843285</v>
      </c>
    </row>
    <row r="20" spans="1:5" s="12" customFormat="1" ht="24.75" customHeight="1">
      <c r="A20" s="9" t="s">
        <v>70</v>
      </c>
      <c r="B20" s="30">
        <v>4779.2</v>
      </c>
      <c r="C20" s="30">
        <v>4779</v>
      </c>
      <c r="D20" s="31">
        <f t="shared" si="0"/>
        <v>-0.1999999999998181</v>
      </c>
      <c r="E20" s="32">
        <f t="shared" si="1"/>
        <v>-4.184800803477948E-3</v>
      </c>
    </row>
    <row r="21" spans="1:5" s="12" customFormat="1" ht="24.75" customHeight="1">
      <c r="A21" s="9" t="s">
        <v>71</v>
      </c>
      <c r="B21" s="30">
        <v>115.3824</v>
      </c>
      <c r="C21" s="30">
        <v>150</v>
      </c>
      <c r="D21" s="31">
        <f t="shared" si="0"/>
        <v>34.617599999999996</v>
      </c>
      <c r="E21" s="32">
        <f t="shared" si="1"/>
        <v>30.002496047924115</v>
      </c>
    </row>
    <row r="22" spans="1:5" s="12" customFormat="1" ht="24.75" customHeight="1">
      <c r="A22" s="9" t="s">
        <v>72</v>
      </c>
      <c r="B22" s="30">
        <v>8622.57</v>
      </c>
      <c r="C22" s="30">
        <v>10348</v>
      </c>
      <c r="D22" s="31">
        <f t="shared" si="0"/>
        <v>1725.4300000000003</v>
      </c>
      <c r="E22" s="32">
        <f t="shared" si="1"/>
        <v>20.010623282849551</v>
      </c>
    </row>
    <row r="23" spans="1:5" s="12" customFormat="1" ht="24.75" customHeight="1">
      <c r="A23" s="9" t="s">
        <v>73</v>
      </c>
      <c r="B23" s="30">
        <v>10725.33</v>
      </c>
      <c r="C23" s="30">
        <v>24860</v>
      </c>
      <c r="D23" s="31">
        <f t="shared" si="0"/>
        <v>14134.67</v>
      </c>
      <c r="E23" s="32">
        <f t="shared" si="1"/>
        <v>131.78773986441442</v>
      </c>
    </row>
    <row r="24" spans="1:5" s="12" customFormat="1" ht="24.75" customHeight="1">
      <c r="A24" s="9" t="s">
        <v>74</v>
      </c>
      <c r="B24" s="30">
        <v>2766.1200000000003</v>
      </c>
      <c r="C24" s="30">
        <v>2766</v>
      </c>
      <c r="D24" s="31">
        <f t="shared" si="0"/>
        <v>-0.12000000000034561</v>
      </c>
      <c r="E24" s="32">
        <f t="shared" si="1"/>
        <v>-4.3382065854100909E-3</v>
      </c>
    </row>
    <row r="25" spans="1:5" s="12" customFormat="1" ht="24.75" customHeight="1">
      <c r="A25" s="9" t="s">
        <v>75</v>
      </c>
      <c r="B25" s="30"/>
      <c r="C25" s="30">
        <v>5041</v>
      </c>
      <c r="D25" s="31">
        <f t="shared" si="0"/>
        <v>5041</v>
      </c>
      <c r="E25" s="32"/>
    </row>
    <row r="26" spans="1:5" s="12" customFormat="1" ht="24.75" customHeight="1">
      <c r="A26" s="9" t="s">
        <v>76</v>
      </c>
      <c r="B26" s="30">
        <v>12000</v>
      </c>
      <c r="C26" s="30">
        <v>19000</v>
      </c>
      <c r="D26" s="31">
        <f t="shared" si="0"/>
        <v>7000</v>
      </c>
      <c r="E26" s="32">
        <f>D26/B26*100</f>
        <v>58.333333333333336</v>
      </c>
    </row>
    <row r="27" spans="1:5" s="12" customFormat="1" ht="24.75" customHeight="1">
      <c r="A27" s="9" t="s">
        <v>77</v>
      </c>
      <c r="B27" s="30">
        <v>1838.34</v>
      </c>
      <c r="C27" s="30">
        <v>14592</v>
      </c>
      <c r="D27" s="31">
        <f t="shared" si="0"/>
        <v>12753.66</v>
      </c>
      <c r="E27" s="32">
        <f>D27/B27*100</f>
        <v>693.75958745389858</v>
      </c>
    </row>
    <row r="28" spans="1:5" s="12" customFormat="1" ht="24.75" customHeight="1">
      <c r="A28" s="9" t="s">
        <v>78</v>
      </c>
      <c r="B28" s="30">
        <v>5943.3</v>
      </c>
      <c r="C28" s="30">
        <v>8920</v>
      </c>
      <c r="D28" s="31">
        <f t="shared" si="0"/>
        <v>2976.7</v>
      </c>
      <c r="E28" s="32">
        <f>D28/B28*100</f>
        <v>50.084969629667022</v>
      </c>
    </row>
    <row r="29" spans="1:5" s="12" customFormat="1" ht="24.75" customHeight="1">
      <c r="A29" s="33" t="s">
        <v>79</v>
      </c>
      <c r="B29" s="30">
        <f>SUM(B7:B28)</f>
        <v>613781.52159999998</v>
      </c>
      <c r="C29" s="30">
        <f>SUM(C7:C28)</f>
        <v>822325</v>
      </c>
      <c r="D29" s="31">
        <f t="shared" si="0"/>
        <v>208543.47840000002</v>
      </c>
      <c r="E29" s="32">
        <f>D29/B29*100</f>
        <v>33.976825802179711</v>
      </c>
    </row>
    <row r="30" spans="1:5" s="12" customFormat="1" ht="33" customHeight="1">
      <c r="A30" s="34"/>
      <c r="B30" s="34"/>
      <c r="C30" s="34"/>
      <c r="D30" s="34"/>
      <c r="E30" s="34"/>
    </row>
  </sheetData>
  <mergeCells count="38">
    <mergeCell ref="BU2:CA2"/>
    <mergeCell ref="A2:E2"/>
    <mergeCell ref="G2:I2"/>
    <mergeCell ref="J2:P2"/>
    <mergeCell ref="Q2:W2"/>
    <mergeCell ref="X2:AD2"/>
    <mergeCell ref="AE2:AK2"/>
    <mergeCell ref="AL2:AR2"/>
    <mergeCell ref="AS2:AY2"/>
    <mergeCell ref="AZ2:BF2"/>
    <mergeCell ref="BG2:BM2"/>
    <mergeCell ref="BN2:BT2"/>
    <mergeCell ref="EF2:EL2"/>
    <mergeCell ref="EM2:ES2"/>
    <mergeCell ref="ET2:EZ2"/>
    <mergeCell ref="FA2:FG2"/>
    <mergeCell ref="CB2:CH2"/>
    <mergeCell ref="CI2:CO2"/>
    <mergeCell ref="CP2:CV2"/>
    <mergeCell ref="CW2:DC2"/>
    <mergeCell ref="DD2:DJ2"/>
    <mergeCell ref="DK2:DQ2"/>
    <mergeCell ref="GX2:HD2"/>
    <mergeCell ref="HE2:HK2"/>
    <mergeCell ref="HL2:HO2"/>
    <mergeCell ref="A5:A6"/>
    <mergeCell ref="B5:B6"/>
    <mergeCell ref="C5:C6"/>
    <mergeCell ref="D5:D6"/>
    <mergeCell ref="E5:E6"/>
    <mergeCell ref="FH2:FN2"/>
    <mergeCell ref="FO2:FU2"/>
    <mergeCell ref="FV2:GB2"/>
    <mergeCell ref="GC2:GI2"/>
    <mergeCell ref="GJ2:GP2"/>
    <mergeCell ref="GQ2:GW2"/>
    <mergeCell ref="DR2:DX2"/>
    <mergeCell ref="DY2:EE2"/>
  </mergeCells>
  <phoneticPr fontId="22" type="noConversion"/>
  <printOptions horizontalCentered="1"/>
  <pageMargins left="0.61" right="0.57999999999999996" top="0.45" bottom="0.48" header="0.78" footer="0.79"/>
  <pageSetup paperSize="9" orientation="portrait" horizontalDpi="4294967292" verticalDpi="400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1403"/>
  <sheetViews>
    <sheetView showGridLines="0" showZeros="0" workbookViewId="0">
      <pane xSplit="2" ySplit="5" topLeftCell="C51" activePane="bottomRight" state="frozen"/>
      <selection pane="topRight"/>
      <selection pane="bottomLeft"/>
      <selection pane="bottomRight" activeCell="D52" sqref="D52"/>
    </sheetView>
  </sheetViews>
  <sheetFormatPr defaultRowHeight="14.25"/>
  <cols>
    <col min="1" max="1" width="52.625" style="8" customWidth="1"/>
    <col min="2" max="2" width="15.75" style="8" customWidth="1"/>
    <col min="3" max="3" width="12.625" style="8" customWidth="1"/>
    <col min="4" max="16384" width="9" style="8"/>
  </cols>
  <sheetData>
    <row r="1" spans="1:2" s="25" customFormat="1" ht="18" customHeight="1">
      <c r="A1" s="1" t="s">
        <v>1138</v>
      </c>
    </row>
    <row r="2" spans="1:2" ht="23.1" customHeight="1">
      <c r="A2" s="141" t="s">
        <v>1139</v>
      </c>
      <c r="B2" s="141"/>
    </row>
    <row r="3" spans="1:2" ht="15.95" customHeight="1">
      <c r="B3" s="35" t="s">
        <v>0</v>
      </c>
    </row>
    <row r="4" spans="1:2" ht="20.25" customHeight="1">
      <c r="A4" s="36" t="s">
        <v>54</v>
      </c>
      <c r="B4" s="37" t="s">
        <v>82</v>
      </c>
    </row>
    <row r="5" spans="1:2" ht="15" customHeight="1">
      <c r="A5" s="38" t="s">
        <v>79</v>
      </c>
      <c r="B5" s="39">
        <f>SUM(B6,B290,B309,B398,B453,B509,B565,B683,B754,B833,B856,B981,B1045,B1111,B1131,B1170,B1235,B1253,B1306,B1363,B1364,B1367)</f>
        <v>822325</v>
      </c>
    </row>
    <row r="6" spans="1:2" s="12" customFormat="1" ht="15" customHeight="1">
      <c r="A6" s="38" t="s">
        <v>83</v>
      </c>
      <c r="B6" s="39">
        <f>SUM(B7,B19,B28,B39,B50,B61,B72,B84,B93,B106,B116,B125,B136,B150,B157,B165,B171,B178,B185,B192,B199,B205,B213,B219,B225,B231,B248)</f>
        <v>71933</v>
      </c>
    </row>
    <row r="7" spans="1:2" s="12" customFormat="1" ht="15" customHeight="1">
      <c r="A7" s="38" t="s">
        <v>84</v>
      </c>
      <c r="B7" s="39">
        <f>SUM(B8:B18)</f>
        <v>2360</v>
      </c>
    </row>
    <row r="8" spans="1:2" s="12" customFormat="1" ht="15" customHeight="1">
      <c r="A8" s="38" t="s">
        <v>85</v>
      </c>
      <c r="B8" s="39">
        <v>1823</v>
      </c>
    </row>
    <row r="9" spans="1:2" s="12" customFormat="1" ht="15" customHeight="1">
      <c r="A9" s="38" t="s">
        <v>86</v>
      </c>
      <c r="B9" s="39">
        <v>76</v>
      </c>
    </row>
    <row r="10" spans="1:2" s="12" customFormat="1" ht="15" customHeight="1">
      <c r="A10" s="38" t="s">
        <v>87</v>
      </c>
      <c r="B10" s="39">
        <v>0</v>
      </c>
    </row>
    <row r="11" spans="1:2" s="12" customFormat="1" ht="15" customHeight="1">
      <c r="A11" s="38" t="s">
        <v>88</v>
      </c>
      <c r="B11" s="39">
        <v>313</v>
      </c>
    </row>
    <row r="12" spans="1:2" s="12" customFormat="1" ht="15" customHeight="1">
      <c r="A12" s="38" t="s">
        <v>89</v>
      </c>
      <c r="B12" s="39">
        <v>0</v>
      </c>
    </row>
    <row r="13" spans="1:2" s="12" customFormat="1" ht="15" customHeight="1">
      <c r="A13" s="38" t="s">
        <v>90</v>
      </c>
      <c r="B13" s="39">
        <v>0</v>
      </c>
    </row>
    <row r="14" spans="1:2" s="12" customFormat="1" ht="15" customHeight="1">
      <c r="A14" s="38" t="s">
        <v>91</v>
      </c>
      <c r="B14" s="39">
        <v>0</v>
      </c>
    </row>
    <row r="15" spans="1:2" s="12" customFormat="1" ht="15" customHeight="1">
      <c r="A15" s="38" t="s">
        <v>92</v>
      </c>
      <c r="B15" s="39">
        <v>33</v>
      </c>
    </row>
    <row r="16" spans="1:2" s="12" customFormat="1" ht="15" customHeight="1">
      <c r="A16" s="38" t="s">
        <v>93</v>
      </c>
      <c r="B16" s="39">
        <v>0</v>
      </c>
    </row>
    <row r="17" spans="1:3" s="12" customFormat="1" ht="15" customHeight="1">
      <c r="A17" s="38" t="s">
        <v>94</v>
      </c>
      <c r="B17" s="39">
        <v>0</v>
      </c>
    </row>
    <row r="18" spans="1:3" s="12" customFormat="1" ht="15" customHeight="1">
      <c r="A18" s="38" t="s">
        <v>95</v>
      </c>
      <c r="B18" s="39">
        <v>115</v>
      </c>
    </row>
    <row r="19" spans="1:3" s="12" customFormat="1" ht="15" customHeight="1">
      <c r="A19" s="38" t="s">
        <v>96</v>
      </c>
      <c r="B19" s="39">
        <f>SUM(B20:B27)</f>
        <v>1971</v>
      </c>
    </row>
    <row r="20" spans="1:3" s="12" customFormat="1" ht="15" customHeight="1">
      <c r="A20" s="38" t="s">
        <v>85</v>
      </c>
      <c r="B20" s="39">
        <v>1402</v>
      </c>
    </row>
    <row r="21" spans="1:3" s="12" customFormat="1" ht="15" customHeight="1">
      <c r="A21" s="38" t="s">
        <v>86</v>
      </c>
      <c r="B21" s="39">
        <v>0</v>
      </c>
    </row>
    <row r="22" spans="1:3" s="12" customFormat="1" ht="15" customHeight="1">
      <c r="A22" s="38" t="s">
        <v>87</v>
      </c>
      <c r="B22" s="39">
        <v>0</v>
      </c>
    </row>
    <row r="23" spans="1:3" s="12" customFormat="1" ht="15" customHeight="1">
      <c r="A23" s="38" t="s">
        <v>97</v>
      </c>
      <c r="B23" s="39">
        <v>363</v>
      </c>
    </row>
    <row r="24" spans="1:3" s="12" customFormat="1" ht="15" customHeight="1">
      <c r="A24" s="38" t="s">
        <v>98</v>
      </c>
      <c r="B24" s="39">
        <v>9</v>
      </c>
    </row>
    <row r="25" spans="1:3" s="12" customFormat="1" ht="15" customHeight="1">
      <c r="A25" s="38" t="s">
        <v>99</v>
      </c>
      <c r="B25" s="39">
        <v>0</v>
      </c>
    </row>
    <row r="26" spans="1:3" s="12" customFormat="1" ht="15" customHeight="1">
      <c r="A26" s="38" t="s">
        <v>94</v>
      </c>
      <c r="B26" s="39">
        <v>0</v>
      </c>
    </row>
    <row r="27" spans="1:3" s="12" customFormat="1" ht="15" customHeight="1">
      <c r="A27" s="38" t="s">
        <v>100</v>
      </c>
      <c r="B27" s="39">
        <v>197</v>
      </c>
    </row>
    <row r="28" spans="1:3" s="12" customFormat="1" ht="15" customHeight="1">
      <c r="A28" s="38" t="s">
        <v>101</v>
      </c>
      <c r="B28" s="39">
        <f>SUM(B29:B38)</f>
        <v>7551</v>
      </c>
    </row>
    <row r="29" spans="1:3" ht="15" customHeight="1">
      <c r="A29" s="38" t="s">
        <v>85</v>
      </c>
      <c r="B29" s="39">
        <v>3826</v>
      </c>
      <c r="C29" s="12"/>
    </row>
    <row r="30" spans="1:3" ht="15" customHeight="1">
      <c r="A30" s="38" t="s">
        <v>86</v>
      </c>
      <c r="B30" s="39">
        <v>130</v>
      </c>
      <c r="C30" s="12"/>
    </row>
    <row r="31" spans="1:3" ht="15" customHeight="1">
      <c r="A31" s="38" t="s">
        <v>87</v>
      </c>
      <c r="B31" s="39">
        <v>339</v>
      </c>
      <c r="C31" s="12"/>
    </row>
    <row r="32" spans="1:3" ht="15" customHeight="1">
      <c r="A32" s="38" t="s">
        <v>102</v>
      </c>
      <c r="B32" s="39">
        <v>118</v>
      </c>
      <c r="C32" s="12"/>
    </row>
    <row r="33" spans="1:3" ht="15" customHeight="1">
      <c r="A33" s="38" t="s">
        <v>103</v>
      </c>
      <c r="B33" s="39">
        <v>0</v>
      </c>
      <c r="C33" s="12"/>
    </row>
    <row r="34" spans="1:3" ht="15" customHeight="1">
      <c r="A34" s="38" t="s">
        <v>104</v>
      </c>
      <c r="B34" s="39">
        <v>862</v>
      </c>
      <c r="C34" s="12"/>
    </row>
    <row r="35" spans="1:3" ht="15" customHeight="1">
      <c r="A35" s="38" t="s">
        <v>105</v>
      </c>
      <c r="B35" s="39">
        <v>1017</v>
      </c>
      <c r="C35" s="12"/>
    </row>
    <row r="36" spans="1:3" ht="15" customHeight="1">
      <c r="A36" s="38" t="s">
        <v>106</v>
      </c>
      <c r="B36" s="39">
        <v>0</v>
      </c>
      <c r="C36" s="12"/>
    </row>
    <row r="37" spans="1:3" ht="15" customHeight="1">
      <c r="A37" s="38" t="s">
        <v>94</v>
      </c>
      <c r="B37" s="39">
        <v>0</v>
      </c>
      <c r="C37" s="12"/>
    </row>
    <row r="38" spans="1:3" ht="15" customHeight="1">
      <c r="A38" s="38" t="s">
        <v>107</v>
      </c>
      <c r="B38" s="39">
        <v>1259</v>
      </c>
      <c r="C38" s="12"/>
    </row>
    <row r="39" spans="1:3" ht="15" customHeight="1">
      <c r="A39" s="38" t="s">
        <v>108</v>
      </c>
      <c r="B39" s="39">
        <f>SUM(B40:B49)</f>
        <v>3761</v>
      </c>
      <c r="C39" s="12"/>
    </row>
    <row r="40" spans="1:3" ht="15" customHeight="1">
      <c r="A40" s="38" t="s">
        <v>85</v>
      </c>
      <c r="B40" s="39">
        <v>2057</v>
      </c>
      <c r="C40" s="12"/>
    </row>
    <row r="41" spans="1:3" ht="15" customHeight="1">
      <c r="A41" s="38" t="s">
        <v>86</v>
      </c>
      <c r="B41" s="39">
        <v>11</v>
      </c>
      <c r="C41" s="12"/>
    </row>
    <row r="42" spans="1:3" ht="15" customHeight="1">
      <c r="A42" s="38" t="s">
        <v>87</v>
      </c>
      <c r="B42" s="39">
        <v>0</v>
      </c>
      <c r="C42" s="12"/>
    </row>
    <row r="43" spans="1:3" ht="15" customHeight="1">
      <c r="A43" s="38" t="s">
        <v>109</v>
      </c>
      <c r="B43" s="39">
        <v>0</v>
      </c>
      <c r="C43" s="12"/>
    </row>
    <row r="44" spans="1:3" ht="15" customHeight="1">
      <c r="A44" s="38" t="s">
        <v>110</v>
      </c>
      <c r="B44" s="39">
        <v>0</v>
      </c>
      <c r="C44" s="12"/>
    </row>
    <row r="45" spans="1:3" ht="15" customHeight="1">
      <c r="A45" s="38" t="s">
        <v>111</v>
      </c>
      <c r="B45" s="39">
        <v>0</v>
      </c>
      <c r="C45" s="12"/>
    </row>
    <row r="46" spans="1:3" ht="15" customHeight="1">
      <c r="A46" s="38" t="s">
        <v>112</v>
      </c>
      <c r="B46" s="39">
        <v>0</v>
      </c>
      <c r="C46" s="12"/>
    </row>
    <row r="47" spans="1:3" ht="15" customHeight="1">
      <c r="A47" s="38" t="s">
        <v>113</v>
      </c>
      <c r="B47" s="39">
        <v>19</v>
      </c>
      <c r="C47" s="12"/>
    </row>
    <row r="48" spans="1:3" ht="15" customHeight="1">
      <c r="A48" s="38" t="s">
        <v>94</v>
      </c>
      <c r="B48" s="39">
        <v>926</v>
      </c>
      <c r="C48" s="12"/>
    </row>
    <row r="49" spans="1:3" ht="15" customHeight="1">
      <c r="A49" s="38" t="s">
        <v>114</v>
      </c>
      <c r="B49" s="39">
        <v>748</v>
      </c>
      <c r="C49" s="12"/>
    </row>
    <row r="50" spans="1:3" ht="15" customHeight="1">
      <c r="A50" s="38" t="s">
        <v>115</v>
      </c>
      <c r="B50" s="39">
        <f>SUM(B51:B60)</f>
        <v>1071</v>
      </c>
      <c r="C50" s="12"/>
    </row>
    <row r="51" spans="1:3" ht="15" customHeight="1">
      <c r="A51" s="38" t="s">
        <v>85</v>
      </c>
      <c r="B51" s="39">
        <v>676</v>
      </c>
      <c r="C51" s="12"/>
    </row>
    <row r="52" spans="1:3" ht="15" customHeight="1">
      <c r="A52" s="38" t="s">
        <v>86</v>
      </c>
      <c r="B52" s="39">
        <v>28</v>
      </c>
      <c r="C52" s="12"/>
    </row>
    <row r="53" spans="1:3" ht="15" customHeight="1">
      <c r="A53" s="38" t="s">
        <v>87</v>
      </c>
      <c r="B53" s="39">
        <v>0</v>
      </c>
      <c r="C53" s="12"/>
    </row>
    <row r="54" spans="1:3" ht="15" customHeight="1">
      <c r="A54" s="38" t="s">
        <v>116</v>
      </c>
      <c r="B54" s="39">
        <v>0</v>
      </c>
      <c r="C54" s="12"/>
    </row>
    <row r="55" spans="1:3" ht="15" customHeight="1">
      <c r="A55" s="38" t="s">
        <v>117</v>
      </c>
      <c r="B55" s="39">
        <v>305</v>
      </c>
      <c r="C55" s="12"/>
    </row>
    <row r="56" spans="1:3" ht="15" customHeight="1">
      <c r="A56" s="38" t="s">
        <v>118</v>
      </c>
      <c r="B56" s="39">
        <v>0</v>
      </c>
      <c r="C56" s="12"/>
    </row>
    <row r="57" spans="1:3" ht="15" customHeight="1">
      <c r="A57" s="38" t="s">
        <v>119</v>
      </c>
      <c r="B57" s="39">
        <v>50</v>
      </c>
      <c r="C57" s="12"/>
    </row>
    <row r="58" spans="1:3" ht="15" customHeight="1">
      <c r="A58" s="38" t="s">
        <v>120</v>
      </c>
      <c r="B58" s="39">
        <v>7</v>
      </c>
      <c r="C58" s="12"/>
    </row>
    <row r="59" spans="1:3" ht="15" customHeight="1">
      <c r="A59" s="38" t="s">
        <v>94</v>
      </c>
      <c r="B59" s="39">
        <v>0</v>
      </c>
      <c r="C59" s="12"/>
    </row>
    <row r="60" spans="1:3" ht="15" customHeight="1">
      <c r="A60" s="38" t="s">
        <v>121</v>
      </c>
      <c r="B60" s="39">
        <v>5</v>
      </c>
      <c r="C60" s="12"/>
    </row>
    <row r="61" spans="1:3" ht="15" customHeight="1">
      <c r="A61" s="38" t="s">
        <v>122</v>
      </c>
      <c r="B61" s="39">
        <f>SUM(B62:B71)</f>
        <v>5268</v>
      </c>
      <c r="C61" s="12"/>
    </row>
    <row r="62" spans="1:3" ht="15" customHeight="1">
      <c r="A62" s="38" t="s">
        <v>85</v>
      </c>
      <c r="B62" s="39">
        <v>2800</v>
      </c>
      <c r="C62" s="12"/>
    </row>
    <row r="63" spans="1:3" ht="15" customHeight="1">
      <c r="A63" s="38" t="s">
        <v>86</v>
      </c>
      <c r="B63" s="39">
        <v>0</v>
      </c>
      <c r="C63" s="12"/>
    </row>
    <row r="64" spans="1:3" ht="15" customHeight="1">
      <c r="A64" s="38" t="s">
        <v>87</v>
      </c>
      <c r="B64" s="39">
        <v>0</v>
      </c>
      <c r="C64" s="12"/>
    </row>
    <row r="65" spans="1:3" ht="15" customHeight="1">
      <c r="A65" s="38" t="s">
        <v>123</v>
      </c>
      <c r="B65" s="39">
        <v>0</v>
      </c>
      <c r="C65" s="12"/>
    </row>
    <row r="66" spans="1:3" ht="15" customHeight="1">
      <c r="A66" s="38" t="s">
        <v>124</v>
      </c>
      <c r="B66" s="39">
        <v>192</v>
      </c>
      <c r="C66" s="12"/>
    </row>
    <row r="67" spans="1:3" ht="15" customHeight="1">
      <c r="A67" s="38" t="s">
        <v>125</v>
      </c>
      <c r="B67" s="39">
        <v>0</v>
      </c>
      <c r="C67" s="12"/>
    </row>
    <row r="68" spans="1:3" ht="15" customHeight="1">
      <c r="A68" s="38" t="s">
        <v>126</v>
      </c>
      <c r="B68" s="39">
        <v>378</v>
      </c>
      <c r="C68" s="12"/>
    </row>
    <row r="69" spans="1:3" ht="15" customHeight="1">
      <c r="A69" s="38" t="s">
        <v>127</v>
      </c>
      <c r="B69" s="39">
        <v>403</v>
      </c>
      <c r="C69" s="12"/>
    </row>
    <row r="70" spans="1:3" ht="15" customHeight="1">
      <c r="A70" s="38" t="s">
        <v>94</v>
      </c>
      <c r="B70" s="39">
        <v>0</v>
      </c>
      <c r="C70" s="12"/>
    </row>
    <row r="71" spans="1:3" ht="15" customHeight="1">
      <c r="A71" s="38" t="s">
        <v>128</v>
      </c>
      <c r="B71" s="39">
        <v>1495</v>
      </c>
      <c r="C71" s="12"/>
    </row>
    <row r="72" spans="1:3" ht="15" customHeight="1">
      <c r="A72" s="38" t="s">
        <v>129</v>
      </c>
      <c r="B72" s="39">
        <f>SUM(B73:B83)</f>
        <v>6945</v>
      </c>
      <c r="C72" s="12"/>
    </row>
    <row r="73" spans="1:3" ht="15" customHeight="1">
      <c r="A73" s="38" t="s">
        <v>85</v>
      </c>
      <c r="B73" s="39">
        <v>0</v>
      </c>
      <c r="C73" s="12">
        <f t="shared" ref="C73:C82" si="0">B73/65303*71933</f>
        <v>0</v>
      </c>
    </row>
    <row r="74" spans="1:3" ht="15" customHeight="1">
      <c r="A74" s="38" t="s">
        <v>86</v>
      </c>
      <c r="B74" s="39">
        <v>0</v>
      </c>
      <c r="C74" s="12">
        <f t="shared" si="0"/>
        <v>0</v>
      </c>
    </row>
    <row r="75" spans="1:3" ht="15" customHeight="1">
      <c r="A75" s="38" t="s">
        <v>87</v>
      </c>
      <c r="B75" s="39">
        <v>0</v>
      </c>
      <c r="C75" s="12">
        <f t="shared" si="0"/>
        <v>0</v>
      </c>
    </row>
    <row r="76" spans="1:3" ht="15" customHeight="1">
      <c r="A76" s="38" t="s">
        <v>130</v>
      </c>
      <c r="B76" s="39">
        <v>0</v>
      </c>
      <c r="C76" s="12">
        <f t="shared" si="0"/>
        <v>0</v>
      </c>
    </row>
    <row r="77" spans="1:3" ht="15" customHeight="1">
      <c r="A77" s="38" t="s">
        <v>131</v>
      </c>
      <c r="B77" s="39">
        <v>0</v>
      </c>
      <c r="C77" s="12">
        <f t="shared" si="0"/>
        <v>0</v>
      </c>
    </row>
    <row r="78" spans="1:3" ht="15" customHeight="1">
      <c r="A78" s="38" t="s">
        <v>132</v>
      </c>
      <c r="B78" s="39">
        <v>0</v>
      </c>
      <c r="C78" s="12">
        <f t="shared" si="0"/>
        <v>0</v>
      </c>
    </row>
    <row r="79" spans="1:3" ht="15" customHeight="1">
      <c r="A79" s="38" t="s">
        <v>133</v>
      </c>
      <c r="B79" s="39">
        <v>0</v>
      </c>
      <c r="C79" s="12">
        <f t="shared" si="0"/>
        <v>0</v>
      </c>
    </row>
    <row r="80" spans="1:3" ht="15" customHeight="1">
      <c r="A80" s="38" t="s">
        <v>134</v>
      </c>
      <c r="B80" s="39">
        <v>0</v>
      </c>
      <c r="C80" s="12">
        <f t="shared" si="0"/>
        <v>0</v>
      </c>
    </row>
    <row r="81" spans="1:3" ht="15" customHeight="1">
      <c r="A81" s="38" t="s">
        <v>126</v>
      </c>
      <c r="B81" s="39">
        <v>0</v>
      </c>
      <c r="C81" s="12">
        <f t="shared" si="0"/>
        <v>0</v>
      </c>
    </row>
    <row r="82" spans="1:3" ht="15" customHeight="1">
      <c r="A82" s="38" t="s">
        <v>94</v>
      </c>
      <c r="B82" s="39">
        <v>0</v>
      </c>
      <c r="C82" s="12">
        <f t="shared" si="0"/>
        <v>0</v>
      </c>
    </row>
    <row r="83" spans="1:3" ht="15" customHeight="1">
      <c r="A83" s="38" t="s">
        <v>135</v>
      </c>
      <c r="B83" s="39">
        <v>6945</v>
      </c>
      <c r="C83" s="12"/>
    </row>
    <row r="84" spans="1:3" ht="15" customHeight="1">
      <c r="A84" s="38" t="s">
        <v>136</v>
      </c>
      <c r="B84" s="39">
        <f>SUM(B85:B92)</f>
        <v>2453</v>
      </c>
      <c r="C84" s="12"/>
    </row>
    <row r="85" spans="1:3" ht="15" customHeight="1">
      <c r="A85" s="38" t="s">
        <v>85</v>
      </c>
      <c r="B85" s="39">
        <v>1782</v>
      </c>
      <c r="C85" s="12"/>
    </row>
    <row r="86" spans="1:3" ht="15" customHeight="1">
      <c r="A86" s="38" t="s">
        <v>86</v>
      </c>
      <c r="B86" s="39">
        <v>57</v>
      </c>
      <c r="C86" s="12"/>
    </row>
    <row r="87" spans="1:3" ht="15" customHeight="1">
      <c r="A87" s="38" t="s">
        <v>87</v>
      </c>
      <c r="B87" s="39">
        <v>0</v>
      </c>
      <c r="C87" s="12"/>
    </row>
    <row r="88" spans="1:3" ht="15" customHeight="1">
      <c r="A88" s="38" t="s">
        <v>137</v>
      </c>
      <c r="B88" s="39">
        <v>297</v>
      </c>
      <c r="C88" s="12"/>
    </row>
    <row r="89" spans="1:3" ht="15" customHeight="1">
      <c r="A89" s="38" t="s">
        <v>138</v>
      </c>
      <c r="B89" s="39">
        <v>0</v>
      </c>
      <c r="C89" s="12"/>
    </row>
    <row r="90" spans="1:3" ht="15" customHeight="1">
      <c r="A90" s="38" t="s">
        <v>126</v>
      </c>
      <c r="B90" s="39">
        <v>0</v>
      </c>
      <c r="C90" s="12"/>
    </row>
    <row r="91" spans="1:3" ht="15" customHeight="1">
      <c r="A91" s="38" t="s">
        <v>94</v>
      </c>
      <c r="B91" s="39">
        <v>252</v>
      </c>
      <c r="C91" s="12"/>
    </row>
    <row r="92" spans="1:3" ht="15" customHeight="1">
      <c r="A92" s="38" t="s">
        <v>139</v>
      </c>
      <c r="B92" s="39">
        <v>65</v>
      </c>
      <c r="C92" s="12"/>
    </row>
    <row r="93" spans="1:3" ht="15" customHeight="1">
      <c r="A93" s="38" t="s">
        <v>140</v>
      </c>
      <c r="B93" s="39">
        <v>0</v>
      </c>
      <c r="C93" s="12">
        <f t="shared" ref="C93:C105" si="1">B93/65303*71933</f>
        <v>0</v>
      </c>
    </row>
    <row r="94" spans="1:3" ht="15" customHeight="1">
      <c r="A94" s="38" t="s">
        <v>85</v>
      </c>
      <c r="B94" s="39">
        <v>0</v>
      </c>
      <c r="C94" s="12">
        <f t="shared" si="1"/>
        <v>0</v>
      </c>
    </row>
    <row r="95" spans="1:3" ht="15" customHeight="1">
      <c r="A95" s="38" t="s">
        <v>86</v>
      </c>
      <c r="B95" s="39">
        <v>0</v>
      </c>
      <c r="C95" s="12">
        <f t="shared" si="1"/>
        <v>0</v>
      </c>
    </row>
    <row r="96" spans="1:3" ht="15" customHeight="1">
      <c r="A96" s="38" t="s">
        <v>87</v>
      </c>
      <c r="B96" s="39">
        <v>0</v>
      </c>
      <c r="C96" s="12">
        <f t="shared" si="1"/>
        <v>0</v>
      </c>
    </row>
    <row r="97" spans="1:3" ht="15" customHeight="1">
      <c r="A97" s="38" t="s">
        <v>141</v>
      </c>
      <c r="B97" s="39">
        <v>0</v>
      </c>
      <c r="C97" s="12">
        <f t="shared" si="1"/>
        <v>0</v>
      </c>
    </row>
    <row r="98" spans="1:3" ht="15" customHeight="1">
      <c r="A98" s="38" t="s">
        <v>142</v>
      </c>
      <c r="B98" s="39">
        <v>0</v>
      </c>
      <c r="C98" s="12">
        <f t="shared" si="1"/>
        <v>0</v>
      </c>
    </row>
    <row r="99" spans="1:3" ht="15" customHeight="1">
      <c r="A99" s="38" t="s">
        <v>126</v>
      </c>
      <c r="B99" s="39">
        <v>0</v>
      </c>
      <c r="C99" s="12">
        <f t="shared" si="1"/>
        <v>0</v>
      </c>
    </row>
    <row r="100" spans="1:3" ht="15" customHeight="1">
      <c r="A100" s="38" t="s">
        <v>143</v>
      </c>
      <c r="B100" s="39">
        <v>0</v>
      </c>
      <c r="C100" s="12">
        <f t="shared" si="1"/>
        <v>0</v>
      </c>
    </row>
    <row r="101" spans="1:3" ht="15" customHeight="1">
      <c r="A101" s="38" t="s">
        <v>144</v>
      </c>
      <c r="B101" s="39">
        <v>0</v>
      </c>
      <c r="C101" s="12">
        <f t="shared" si="1"/>
        <v>0</v>
      </c>
    </row>
    <row r="102" spans="1:3" ht="15" customHeight="1">
      <c r="A102" s="38" t="s">
        <v>145</v>
      </c>
      <c r="B102" s="39">
        <v>0</v>
      </c>
      <c r="C102" s="12">
        <f t="shared" si="1"/>
        <v>0</v>
      </c>
    </row>
    <row r="103" spans="1:3" ht="15" customHeight="1">
      <c r="A103" s="38" t="s">
        <v>146</v>
      </c>
      <c r="B103" s="39">
        <v>0</v>
      </c>
      <c r="C103" s="12">
        <f t="shared" si="1"/>
        <v>0</v>
      </c>
    </row>
    <row r="104" spans="1:3" ht="15" customHeight="1">
      <c r="A104" s="38" t="s">
        <v>94</v>
      </c>
      <c r="B104" s="39">
        <v>0</v>
      </c>
      <c r="C104" s="12">
        <f t="shared" si="1"/>
        <v>0</v>
      </c>
    </row>
    <row r="105" spans="1:3" ht="15" customHeight="1">
      <c r="A105" s="38" t="s">
        <v>147</v>
      </c>
      <c r="B105" s="39">
        <v>0</v>
      </c>
      <c r="C105" s="12">
        <f t="shared" si="1"/>
        <v>0</v>
      </c>
    </row>
    <row r="106" spans="1:3" ht="15" customHeight="1">
      <c r="A106" s="38" t="s">
        <v>148</v>
      </c>
      <c r="B106" s="39">
        <f>SUM(B107:B115)</f>
        <v>958</v>
      </c>
      <c r="C106" s="12"/>
    </row>
    <row r="107" spans="1:3" ht="15" customHeight="1">
      <c r="A107" s="38" t="s">
        <v>85</v>
      </c>
      <c r="B107" s="39">
        <v>428</v>
      </c>
      <c r="C107" s="12"/>
    </row>
    <row r="108" spans="1:3" ht="15" customHeight="1">
      <c r="A108" s="38" t="s">
        <v>86</v>
      </c>
      <c r="B108" s="39">
        <v>0</v>
      </c>
      <c r="C108" s="12"/>
    </row>
    <row r="109" spans="1:3" ht="15" customHeight="1">
      <c r="A109" s="38" t="s">
        <v>87</v>
      </c>
      <c r="B109" s="39">
        <v>0</v>
      </c>
      <c r="C109" s="12"/>
    </row>
    <row r="110" spans="1:3" ht="15" customHeight="1">
      <c r="A110" s="38" t="s">
        <v>149</v>
      </c>
      <c r="B110" s="39">
        <v>0</v>
      </c>
      <c r="C110" s="12"/>
    </row>
    <row r="111" spans="1:3" ht="15" customHeight="1">
      <c r="A111" s="38" t="s">
        <v>150</v>
      </c>
      <c r="B111" s="39">
        <v>0</v>
      </c>
      <c r="C111" s="12"/>
    </row>
    <row r="112" spans="1:3" ht="15" customHeight="1">
      <c r="A112" s="38" t="s">
        <v>151</v>
      </c>
      <c r="B112" s="39">
        <v>0</v>
      </c>
      <c r="C112" s="12"/>
    </row>
    <row r="113" spans="1:3" ht="15" customHeight="1">
      <c r="A113" s="38" t="s">
        <v>152</v>
      </c>
      <c r="B113" s="39">
        <v>493</v>
      </c>
      <c r="C113" s="12"/>
    </row>
    <row r="114" spans="1:3" ht="15" customHeight="1">
      <c r="A114" s="38" t="s">
        <v>94</v>
      </c>
      <c r="B114" s="39">
        <v>0</v>
      </c>
      <c r="C114" s="12"/>
    </row>
    <row r="115" spans="1:3" ht="15" customHeight="1">
      <c r="A115" s="38" t="s">
        <v>153</v>
      </c>
      <c r="B115" s="39">
        <v>37</v>
      </c>
      <c r="C115" s="12"/>
    </row>
    <row r="116" spans="1:3" ht="15" customHeight="1">
      <c r="A116" s="38" t="s">
        <v>154</v>
      </c>
      <c r="B116" s="39">
        <f>SUM(B117:B124)</f>
        <v>7702</v>
      </c>
      <c r="C116" s="12"/>
    </row>
    <row r="117" spans="1:3" ht="15" customHeight="1">
      <c r="A117" s="38" t="s">
        <v>85</v>
      </c>
      <c r="B117" s="39">
        <v>7151</v>
      </c>
      <c r="C117" s="12"/>
    </row>
    <row r="118" spans="1:3" ht="15" customHeight="1">
      <c r="A118" s="38" t="s">
        <v>86</v>
      </c>
      <c r="B118" s="39">
        <v>551</v>
      </c>
      <c r="C118" s="12"/>
    </row>
    <row r="119" spans="1:3" ht="15" customHeight="1">
      <c r="A119" s="38" t="s">
        <v>87</v>
      </c>
      <c r="B119" s="39">
        <v>0</v>
      </c>
      <c r="C119" s="12"/>
    </row>
    <row r="120" spans="1:3" ht="15" customHeight="1">
      <c r="A120" s="38" t="s">
        <v>155</v>
      </c>
      <c r="B120" s="39">
        <v>0</v>
      </c>
      <c r="C120" s="12">
        <f>B120/65303*71933</f>
        <v>0</v>
      </c>
    </row>
    <row r="121" spans="1:3" ht="15" customHeight="1">
      <c r="A121" s="38" t="s">
        <v>156</v>
      </c>
      <c r="B121" s="39">
        <v>0</v>
      </c>
      <c r="C121" s="12">
        <f>B121/65303*71933</f>
        <v>0</v>
      </c>
    </row>
    <row r="122" spans="1:3" ht="15" customHeight="1">
      <c r="A122" s="38" t="s">
        <v>157</v>
      </c>
      <c r="B122" s="39">
        <v>0</v>
      </c>
      <c r="C122" s="12">
        <f>B122/65303*71933</f>
        <v>0</v>
      </c>
    </row>
    <row r="123" spans="1:3" ht="15" customHeight="1">
      <c r="A123" s="38" t="s">
        <v>94</v>
      </c>
      <c r="B123" s="39">
        <v>0</v>
      </c>
      <c r="C123" s="12">
        <f>B123/65303*71933</f>
        <v>0</v>
      </c>
    </row>
    <row r="124" spans="1:3" ht="15" customHeight="1">
      <c r="A124" s="38" t="s">
        <v>158</v>
      </c>
      <c r="B124" s="39">
        <v>0</v>
      </c>
      <c r="C124" s="12">
        <f>B124/65303*71933</f>
        <v>0</v>
      </c>
    </row>
    <row r="125" spans="1:3" ht="15" customHeight="1">
      <c r="A125" s="38" t="s">
        <v>159</v>
      </c>
      <c r="B125" s="39">
        <f>SUM(B126:B135)</f>
        <v>2504</v>
      </c>
      <c r="C125" s="12"/>
    </row>
    <row r="126" spans="1:3" ht="15" customHeight="1">
      <c r="A126" s="38" t="s">
        <v>85</v>
      </c>
      <c r="B126" s="39">
        <v>954</v>
      </c>
      <c r="C126" s="12"/>
    </row>
    <row r="127" spans="1:3" ht="15" customHeight="1">
      <c r="A127" s="38" t="s">
        <v>86</v>
      </c>
      <c r="B127" s="39">
        <v>207</v>
      </c>
      <c r="C127" s="12"/>
    </row>
    <row r="128" spans="1:3" ht="15" customHeight="1">
      <c r="A128" s="38" t="s">
        <v>87</v>
      </c>
      <c r="B128" s="39">
        <v>0</v>
      </c>
      <c r="C128" s="12"/>
    </row>
    <row r="129" spans="1:3" ht="15" customHeight="1">
      <c r="A129" s="38" t="s">
        <v>160</v>
      </c>
      <c r="B129" s="39">
        <v>0</v>
      </c>
      <c r="C129" s="12"/>
    </row>
    <row r="130" spans="1:3" ht="15" customHeight="1">
      <c r="A130" s="38" t="s">
        <v>161</v>
      </c>
      <c r="B130" s="39">
        <v>0</v>
      </c>
      <c r="C130" s="12"/>
    </row>
    <row r="131" spans="1:3" ht="15" customHeight="1">
      <c r="A131" s="38" t="s">
        <v>162</v>
      </c>
      <c r="B131" s="39">
        <v>0</v>
      </c>
      <c r="C131" s="12"/>
    </row>
    <row r="132" spans="1:3" ht="15" customHeight="1">
      <c r="A132" s="38" t="s">
        <v>163</v>
      </c>
      <c r="B132" s="39">
        <v>0</v>
      </c>
      <c r="C132" s="12"/>
    </row>
    <row r="133" spans="1:3" ht="15" customHeight="1">
      <c r="A133" s="38" t="s">
        <v>164</v>
      </c>
      <c r="B133" s="39">
        <v>369</v>
      </c>
      <c r="C133" s="12"/>
    </row>
    <row r="134" spans="1:3" ht="15" customHeight="1">
      <c r="A134" s="38" t="s">
        <v>94</v>
      </c>
      <c r="B134" s="39">
        <v>28</v>
      </c>
      <c r="C134" s="12"/>
    </row>
    <row r="135" spans="1:3" ht="15" customHeight="1">
      <c r="A135" s="38" t="s">
        <v>165</v>
      </c>
      <c r="B135" s="39">
        <v>946</v>
      </c>
      <c r="C135" s="12"/>
    </row>
    <row r="136" spans="1:3" ht="15" customHeight="1">
      <c r="A136" s="38" t="s">
        <v>166</v>
      </c>
      <c r="B136" s="39">
        <f>SUM(B137:B149)</f>
        <v>108</v>
      </c>
      <c r="C136" s="12"/>
    </row>
    <row r="137" spans="1:3" ht="15" customHeight="1">
      <c r="A137" s="38" t="s">
        <v>85</v>
      </c>
      <c r="B137" s="39">
        <v>0</v>
      </c>
      <c r="C137" s="12"/>
    </row>
    <row r="138" spans="1:3" ht="15" customHeight="1">
      <c r="A138" s="38" t="s">
        <v>86</v>
      </c>
      <c r="B138" s="39">
        <v>0</v>
      </c>
      <c r="C138" s="12"/>
    </row>
    <row r="139" spans="1:3" ht="15" customHeight="1">
      <c r="A139" s="16" t="s">
        <v>87</v>
      </c>
      <c r="B139" s="40">
        <v>0</v>
      </c>
      <c r="C139" s="12"/>
    </row>
    <row r="140" spans="1:3" ht="15" customHeight="1">
      <c r="A140" s="38" t="s">
        <v>167</v>
      </c>
      <c r="B140" s="39">
        <v>0</v>
      </c>
      <c r="C140" s="12"/>
    </row>
    <row r="141" spans="1:3" ht="15" customHeight="1">
      <c r="A141" s="38" t="s">
        <v>168</v>
      </c>
      <c r="B141" s="39">
        <v>64</v>
      </c>
      <c r="C141" s="12"/>
    </row>
    <row r="142" spans="1:3" ht="15" customHeight="1">
      <c r="A142" s="38" t="s">
        <v>169</v>
      </c>
      <c r="B142" s="39">
        <v>0</v>
      </c>
      <c r="C142" s="12"/>
    </row>
    <row r="143" spans="1:3" ht="15" customHeight="1">
      <c r="A143" s="38" t="s">
        <v>170</v>
      </c>
      <c r="B143" s="39">
        <v>0</v>
      </c>
      <c r="C143" s="12"/>
    </row>
    <row r="144" spans="1:3" ht="15" customHeight="1">
      <c r="A144" s="38" t="s">
        <v>171</v>
      </c>
      <c r="B144" s="39">
        <v>0</v>
      </c>
      <c r="C144" s="12"/>
    </row>
    <row r="145" spans="1:3" ht="15" customHeight="1">
      <c r="A145" s="38" t="s">
        <v>172</v>
      </c>
      <c r="B145" s="39">
        <v>0</v>
      </c>
      <c r="C145" s="12"/>
    </row>
    <row r="146" spans="1:3" ht="15" customHeight="1">
      <c r="A146" s="38" t="s">
        <v>173</v>
      </c>
      <c r="B146" s="39">
        <v>0</v>
      </c>
      <c r="C146" s="12"/>
    </row>
    <row r="147" spans="1:3" ht="15" customHeight="1">
      <c r="A147" s="38" t="s">
        <v>174</v>
      </c>
      <c r="B147" s="39">
        <v>0</v>
      </c>
      <c r="C147" s="12"/>
    </row>
    <row r="148" spans="1:3" ht="15" customHeight="1">
      <c r="A148" s="38" t="s">
        <v>94</v>
      </c>
      <c r="B148" s="39">
        <v>0</v>
      </c>
      <c r="C148" s="12"/>
    </row>
    <row r="149" spans="1:3" ht="15" customHeight="1">
      <c r="A149" s="38" t="s">
        <v>175</v>
      </c>
      <c r="B149" s="39">
        <v>44</v>
      </c>
      <c r="C149" s="12"/>
    </row>
    <row r="150" spans="1:3" ht="15" customHeight="1">
      <c r="A150" s="38" t="s">
        <v>176</v>
      </c>
      <c r="B150" s="39">
        <f>SUM(B151:B156)</f>
        <v>545</v>
      </c>
      <c r="C150" s="12"/>
    </row>
    <row r="151" spans="1:3" ht="15" customHeight="1">
      <c r="A151" s="38" t="s">
        <v>85</v>
      </c>
      <c r="B151" s="39">
        <v>438</v>
      </c>
      <c r="C151" s="12"/>
    </row>
    <row r="152" spans="1:3" ht="15" customHeight="1">
      <c r="A152" s="38" t="s">
        <v>86</v>
      </c>
      <c r="B152" s="39">
        <v>6</v>
      </c>
      <c r="C152" s="12"/>
    </row>
    <row r="153" spans="1:3" ht="15" customHeight="1">
      <c r="A153" s="38" t="s">
        <v>87</v>
      </c>
      <c r="B153" s="39">
        <v>0</v>
      </c>
      <c r="C153" s="12"/>
    </row>
    <row r="154" spans="1:3" ht="15" customHeight="1">
      <c r="A154" s="38" t="s">
        <v>177</v>
      </c>
      <c r="B154" s="39">
        <v>68</v>
      </c>
      <c r="C154" s="12"/>
    </row>
    <row r="155" spans="1:3" ht="15" customHeight="1">
      <c r="A155" s="38" t="s">
        <v>94</v>
      </c>
      <c r="B155" s="39">
        <v>0</v>
      </c>
      <c r="C155" s="12"/>
    </row>
    <row r="156" spans="1:3" ht="15" customHeight="1">
      <c r="A156" s="38" t="s">
        <v>178</v>
      </c>
      <c r="B156" s="39">
        <v>33</v>
      </c>
      <c r="C156" s="12"/>
    </row>
    <row r="157" spans="1:3" ht="15" customHeight="1">
      <c r="A157" s="38" t="s">
        <v>179</v>
      </c>
      <c r="B157" s="39">
        <f>SUM(B158:B164)</f>
        <v>224</v>
      </c>
      <c r="C157" s="12"/>
    </row>
    <row r="158" spans="1:3" ht="15" customHeight="1">
      <c r="A158" s="38" t="s">
        <v>85</v>
      </c>
      <c r="B158" s="39">
        <v>83</v>
      </c>
      <c r="C158" s="12"/>
    </row>
    <row r="159" spans="1:3" ht="15" customHeight="1">
      <c r="A159" s="38" t="s">
        <v>86</v>
      </c>
      <c r="B159" s="39">
        <v>0</v>
      </c>
      <c r="C159" s="12"/>
    </row>
    <row r="160" spans="1:3" ht="15" customHeight="1">
      <c r="A160" s="38" t="s">
        <v>87</v>
      </c>
      <c r="B160" s="39">
        <v>0</v>
      </c>
      <c r="C160" s="12"/>
    </row>
    <row r="161" spans="1:3" ht="15" customHeight="1">
      <c r="A161" s="38" t="s">
        <v>180</v>
      </c>
      <c r="B161" s="39">
        <v>0</v>
      </c>
      <c r="C161" s="12"/>
    </row>
    <row r="162" spans="1:3" ht="15" customHeight="1">
      <c r="A162" s="38" t="s">
        <v>181</v>
      </c>
      <c r="B162" s="39">
        <v>102</v>
      </c>
      <c r="C162" s="12"/>
    </row>
    <row r="163" spans="1:3" ht="15" customHeight="1">
      <c r="A163" s="38" t="s">
        <v>94</v>
      </c>
      <c r="B163" s="39">
        <v>28</v>
      </c>
      <c r="C163" s="12"/>
    </row>
    <row r="164" spans="1:3" ht="15" customHeight="1">
      <c r="A164" s="38" t="s">
        <v>182</v>
      </c>
      <c r="B164" s="39">
        <v>11</v>
      </c>
      <c r="C164" s="12"/>
    </row>
    <row r="165" spans="1:3" ht="15" customHeight="1">
      <c r="A165" s="38" t="s">
        <v>183</v>
      </c>
      <c r="B165" s="39">
        <f>SUM(B166:B170)</f>
        <v>407</v>
      </c>
      <c r="C165" s="12"/>
    </row>
    <row r="166" spans="1:3" ht="15" customHeight="1">
      <c r="A166" s="38" t="s">
        <v>85</v>
      </c>
      <c r="B166" s="39">
        <v>305</v>
      </c>
      <c r="C166" s="12"/>
    </row>
    <row r="167" spans="1:3" ht="15" customHeight="1">
      <c r="A167" s="38" t="s">
        <v>86</v>
      </c>
      <c r="B167" s="39">
        <v>0</v>
      </c>
      <c r="C167" s="12"/>
    </row>
    <row r="168" spans="1:3" ht="15" customHeight="1">
      <c r="A168" s="38" t="s">
        <v>87</v>
      </c>
      <c r="B168" s="39">
        <v>0</v>
      </c>
      <c r="C168" s="12"/>
    </row>
    <row r="169" spans="1:3" ht="15" customHeight="1">
      <c r="A169" s="38" t="s">
        <v>184</v>
      </c>
      <c r="B169" s="39">
        <v>48</v>
      </c>
      <c r="C169" s="12"/>
    </row>
    <row r="170" spans="1:3" ht="15" customHeight="1">
      <c r="A170" s="38" t="s">
        <v>185</v>
      </c>
      <c r="B170" s="39">
        <v>54</v>
      </c>
      <c r="C170" s="12"/>
    </row>
    <row r="171" spans="1:3" ht="15" customHeight="1">
      <c r="A171" s="38" t="s">
        <v>186</v>
      </c>
      <c r="B171" s="39">
        <f>SUM(B172:B177)</f>
        <v>852</v>
      </c>
      <c r="C171" s="12"/>
    </row>
    <row r="172" spans="1:3" ht="15" customHeight="1">
      <c r="A172" s="38" t="s">
        <v>85</v>
      </c>
      <c r="B172" s="39">
        <v>746</v>
      </c>
      <c r="C172" s="12"/>
    </row>
    <row r="173" spans="1:3" ht="15" customHeight="1">
      <c r="A173" s="38" t="s">
        <v>86</v>
      </c>
      <c r="B173" s="39">
        <v>33</v>
      </c>
      <c r="C173" s="12"/>
    </row>
    <row r="174" spans="1:3" ht="15" customHeight="1">
      <c r="A174" s="38" t="s">
        <v>87</v>
      </c>
      <c r="B174" s="39">
        <v>0</v>
      </c>
      <c r="C174" s="12"/>
    </row>
    <row r="175" spans="1:3" ht="15" customHeight="1">
      <c r="A175" s="38" t="s">
        <v>99</v>
      </c>
      <c r="B175" s="39">
        <v>0</v>
      </c>
      <c r="C175" s="12"/>
    </row>
    <row r="176" spans="1:3" ht="15" customHeight="1">
      <c r="A176" s="38" t="s">
        <v>94</v>
      </c>
      <c r="B176" s="39">
        <v>0</v>
      </c>
      <c r="C176" s="12"/>
    </row>
    <row r="177" spans="1:3" ht="15" customHeight="1">
      <c r="A177" s="38" t="s">
        <v>187</v>
      </c>
      <c r="B177" s="39">
        <v>73</v>
      </c>
      <c r="C177" s="12"/>
    </row>
    <row r="178" spans="1:3" ht="15" customHeight="1">
      <c r="A178" s="38" t="s">
        <v>188</v>
      </c>
      <c r="B178" s="39">
        <f>SUM(B179:B184)</f>
        <v>2880</v>
      </c>
      <c r="C178" s="12"/>
    </row>
    <row r="179" spans="1:3" ht="15" customHeight="1">
      <c r="A179" s="38" t="s">
        <v>85</v>
      </c>
      <c r="B179" s="39">
        <v>948</v>
      </c>
      <c r="C179" s="12"/>
    </row>
    <row r="180" spans="1:3" ht="15" customHeight="1">
      <c r="A180" s="38" t="s">
        <v>86</v>
      </c>
      <c r="B180" s="39">
        <v>20</v>
      </c>
      <c r="C180" s="12"/>
    </row>
    <row r="181" spans="1:3" ht="15" customHeight="1">
      <c r="A181" s="38" t="s">
        <v>87</v>
      </c>
      <c r="B181" s="39">
        <v>3</v>
      </c>
      <c r="C181" s="12"/>
    </row>
    <row r="182" spans="1:3" ht="15" customHeight="1">
      <c r="A182" s="38" t="s">
        <v>189</v>
      </c>
      <c r="B182" s="39">
        <v>530</v>
      </c>
      <c r="C182" s="12"/>
    </row>
    <row r="183" spans="1:3" ht="15" customHeight="1">
      <c r="A183" s="38" t="s">
        <v>94</v>
      </c>
      <c r="B183" s="39">
        <v>3</v>
      </c>
      <c r="C183" s="12"/>
    </row>
    <row r="184" spans="1:3" ht="15" customHeight="1">
      <c r="A184" s="38" t="s">
        <v>190</v>
      </c>
      <c r="B184" s="39">
        <v>1376</v>
      </c>
      <c r="C184" s="12"/>
    </row>
    <row r="185" spans="1:3" ht="15" customHeight="1">
      <c r="A185" s="38" t="s">
        <v>191</v>
      </c>
      <c r="B185" s="39">
        <f>SUM(B186:B191)</f>
        <v>7770</v>
      </c>
      <c r="C185" s="12"/>
    </row>
    <row r="186" spans="1:3" ht="15" customHeight="1">
      <c r="A186" s="38" t="s">
        <v>85</v>
      </c>
      <c r="B186" s="39">
        <v>5889</v>
      </c>
      <c r="C186" s="12"/>
    </row>
    <row r="187" spans="1:3" ht="15" customHeight="1">
      <c r="A187" s="38" t="s">
        <v>86</v>
      </c>
      <c r="B187" s="39">
        <v>247</v>
      </c>
      <c r="C187" s="12"/>
    </row>
    <row r="188" spans="1:3" ht="15" customHeight="1">
      <c r="A188" s="38" t="s">
        <v>87</v>
      </c>
      <c r="B188" s="39">
        <v>211</v>
      </c>
      <c r="C188" s="12"/>
    </row>
    <row r="189" spans="1:3" ht="15" customHeight="1">
      <c r="A189" s="38" t="s">
        <v>192</v>
      </c>
      <c r="B189" s="39">
        <v>239</v>
      </c>
      <c r="C189" s="12"/>
    </row>
    <row r="190" spans="1:3" ht="15" customHeight="1">
      <c r="A190" s="38" t="s">
        <v>94</v>
      </c>
      <c r="B190" s="39">
        <v>0</v>
      </c>
      <c r="C190" s="12"/>
    </row>
    <row r="191" spans="1:3" ht="15" customHeight="1">
      <c r="A191" s="38" t="s">
        <v>193</v>
      </c>
      <c r="B191" s="39">
        <v>1184</v>
      </c>
      <c r="C191" s="12"/>
    </row>
    <row r="192" spans="1:3" ht="15" customHeight="1">
      <c r="A192" s="38" t="s">
        <v>194</v>
      </c>
      <c r="B192" s="39">
        <f>SUM(B193:B198)</f>
        <v>1965</v>
      </c>
      <c r="C192" s="12"/>
    </row>
    <row r="193" spans="1:3" ht="15" customHeight="1">
      <c r="A193" s="38" t="s">
        <v>85</v>
      </c>
      <c r="B193" s="39">
        <v>1380</v>
      </c>
      <c r="C193" s="12"/>
    </row>
    <row r="194" spans="1:3" ht="15" customHeight="1">
      <c r="A194" s="38" t="s">
        <v>86</v>
      </c>
      <c r="B194" s="39">
        <v>35</v>
      </c>
      <c r="C194" s="12"/>
    </row>
    <row r="195" spans="1:3" ht="15" customHeight="1">
      <c r="A195" s="38" t="s">
        <v>87</v>
      </c>
      <c r="B195" s="39">
        <v>0</v>
      </c>
      <c r="C195" s="12"/>
    </row>
    <row r="196" spans="1:3" ht="15" customHeight="1">
      <c r="A196" s="38" t="s">
        <v>195</v>
      </c>
      <c r="B196" s="39">
        <v>332</v>
      </c>
      <c r="C196" s="12"/>
    </row>
    <row r="197" spans="1:3" ht="15" customHeight="1">
      <c r="A197" s="38" t="s">
        <v>94</v>
      </c>
      <c r="B197" s="39">
        <v>0</v>
      </c>
      <c r="C197" s="12"/>
    </row>
    <row r="198" spans="1:3" ht="15" customHeight="1">
      <c r="A198" s="38" t="s">
        <v>196</v>
      </c>
      <c r="B198" s="39">
        <v>218</v>
      </c>
      <c r="C198" s="12"/>
    </row>
    <row r="199" spans="1:3" ht="15" customHeight="1">
      <c r="A199" s="38" t="s">
        <v>197</v>
      </c>
      <c r="B199" s="39">
        <f>SUM(B200:B204)</f>
        <v>2778</v>
      </c>
      <c r="C199" s="12"/>
    </row>
    <row r="200" spans="1:3" ht="15" customHeight="1">
      <c r="A200" s="38" t="s">
        <v>85</v>
      </c>
      <c r="B200" s="39">
        <v>1028</v>
      </c>
      <c r="C200" s="12"/>
    </row>
    <row r="201" spans="1:3" ht="15" customHeight="1">
      <c r="A201" s="38" t="s">
        <v>86</v>
      </c>
      <c r="B201" s="39">
        <v>24</v>
      </c>
      <c r="C201" s="12"/>
    </row>
    <row r="202" spans="1:3" ht="15" customHeight="1">
      <c r="A202" s="38" t="s">
        <v>87</v>
      </c>
      <c r="B202" s="39">
        <v>0</v>
      </c>
      <c r="C202" s="12"/>
    </row>
    <row r="203" spans="1:3" ht="15" customHeight="1">
      <c r="A203" s="38" t="s">
        <v>94</v>
      </c>
      <c r="B203" s="39">
        <v>0</v>
      </c>
      <c r="C203" s="12"/>
    </row>
    <row r="204" spans="1:3" ht="15" customHeight="1">
      <c r="A204" s="38" t="s">
        <v>198</v>
      </c>
      <c r="B204" s="39">
        <v>1726</v>
      </c>
      <c r="C204" s="12"/>
    </row>
    <row r="205" spans="1:3" ht="15" customHeight="1">
      <c r="A205" s="38" t="s">
        <v>199</v>
      </c>
      <c r="B205" s="39">
        <f>SUM(B206:B212)</f>
        <v>622</v>
      </c>
      <c r="C205" s="12"/>
    </row>
    <row r="206" spans="1:3" ht="15" customHeight="1">
      <c r="A206" s="38" t="s">
        <v>85</v>
      </c>
      <c r="B206" s="39">
        <v>483</v>
      </c>
      <c r="C206" s="12"/>
    </row>
    <row r="207" spans="1:3" ht="15" customHeight="1">
      <c r="A207" s="38" t="s">
        <v>86</v>
      </c>
      <c r="B207" s="39">
        <v>0</v>
      </c>
      <c r="C207" s="12"/>
    </row>
    <row r="208" spans="1:3" ht="15" customHeight="1">
      <c r="A208" s="38" t="s">
        <v>87</v>
      </c>
      <c r="B208" s="39">
        <v>0</v>
      </c>
      <c r="C208" s="12"/>
    </row>
    <row r="209" spans="1:3" ht="15" customHeight="1">
      <c r="A209" s="38" t="s">
        <v>200</v>
      </c>
      <c r="B209" s="39">
        <v>53</v>
      </c>
      <c r="C209" s="12"/>
    </row>
    <row r="210" spans="1:3" ht="15" customHeight="1">
      <c r="A210" s="38" t="s">
        <v>201</v>
      </c>
      <c r="B210" s="39"/>
      <c r="C210" s="12"/>
    </row>
    <row r="211" spans="1:3" ht="15" customHeight="1">
      <c r="A211" s="38" t="s">
        <v>94</v>
      </c>
      <c r="B211" s="39">
        <v>0</v>
      </c>
      <c r="C211" s="12"/>
    </row>
    <row r="212" spans="1:3" ht="15" customHeight="1">
      <c r="A212" s="38" t="s">
        <v>202</v>
      </c>
      <c r="B212" s="39">
        <v>86</v>
      </c>
      <c r="C212" s="12"/>
    </row>
    <row r="213" spans="1:3" ht="15" customHeight="1">
      <c r="A213" s="38" t="s">
        <v>203</v>
      </c>
      <c r="B213" s="39">
        <v>0</v>
      </c>
      <c r="C213" s="12">
        <f t="shared" ref="C213:C218" si="2">B213/65303*71933</f>
        <v>0</v>
      </c>
    </row>
    <row r="214" spans="1:3" ht="15" customHeight="1">
      <c r="A214" s="38" t="s">
        <v>85</v>
      </c>
      <c r="B214" s="39">
        <v>0</v>
      </c>
      <c r="C214" s="12">
        <f t="shared" si="2"/>
        <v>0</v>
      </c>
    </row>
    <row r="215" spans="1:3" ht="15" customHeight="1">
      <c r="A215" s="38" t="s">
        <v>86</v>
      </c>
      <c r="B215" s="39">
        <v>0</v>
      </c>
      <c r="C215" s="12">
        <f t="shared" si="2"/>
        <v>0</v>
      </c>
    </row>
    <row r="216" spans="1:3" ht="15" customHeight="1">
      <c r="A216" s="38" t="s">
        <v>87</v>
      </c>
      <c r="B216" s="39">
        <v>0</v>
      </c>
      <c r="C216" s="12">
        <f t="shared" si="2"/>
        <v>0</v>
      </c>
    </row>
    <row r="217" spans="1:3" ht="15" customHeight="1">
      <c r="A217" s="38" t="s">
        <v>94</v>
      </c>
      <c r="B217" s="39">
        <v>0</v>
      </c>
      <c r="C217" s="12">
        <f t="shared" si="2"/>
        <v>0</v>
      </c>
    </row>
    <row r="218" spans="1:3" ht="15" customHeight="1">
      <c r="A218" s="38" t="s">
        <v>204</v>
      </c>
      <c r="B218" s="39">
        <v>0</v>
      </c>
      <c r="C218" s="12">
        <f t="shared" si="2"/>
        <v>0</v>
      </c>
    </row>
    <row r="219" spans="1:3" ht="15" customHeight="1">
      <c r="A219" s="38" t="s">
        <v>205</v>
      </c>
      <c r="B219" s="39">
        <f>SUM(B220:B224)</f>
        <v>558</v>
      </c>
      <c r="C219" s="12"/>
    </row>
    <row r="220" spans="1:3" ht="15" customHeight="1">
      <c r="A220" s="38" t="s">
        <v>85</v>
      </c>
      <c r="B220" s="39">
        <v>535</v>
      </c>
      <c r="C220" s="12"/>
    </row>
    <row r="221" spans="1:3" ht="15" customHeight="1">
      <c r="A221" s="38" t="s">
        <v>86</v>
      </c>
      <c r="B221" s="39">
        <v>0</v>
      </c>
      <c r="C221" s="12"/>
    </row>
    <row r="222" spans="1:3" ht="15" customHeight="1">
      <c r="A222" s="38" t="s">
        <v>87</v>
      </c>
      <c r="B222" s="39">
        <v>0</v>
      </c>
      <c r="C222" s="12"/>
    </row>
    <row r="223" spans="1:3" ht="15" customHeight="1">
      <c r="A223" s="38" t="s">
        <v>94</v>
      </c>
      <c r="B223" s="39">
        <v>0</v>
      </c>
      <c r="C223" s="12"/>
    </row>
    <row r="224" spans="1:3" ht="15" customHeight="1">
      <c r="A224" s="38" t="s">
        <v>206</v>
      </c>
      <c r="B224" s="39">
        <v>23</v>
      </c>
      <c r="C224" s="12"/>
    </row>
    <row r="225" spans="1:3" ht="15" customHeight="1">
      <c r="A225" s="38" t="s">
        <v>207</v>
      </c>
      <c r="B225" s="39">
        <f>SUM(B226:B230)</f>
        <v>355</v>
      </c>
      <c r="C225" s="12"/>
    </row>
    <row r="226" spans="1:3" ht="15" customHeight="1">
      <c r="A226" s="38" t="s">
        <v>85</v>
      </c>
      <c r="B226" s="39">
        <v>289</v>
      </c>
      <c r="C226" s="12"/>
    </row>
    <row r="227" spans="1:3" ht="15" customHeight="1">
      <c r="A227" s="38" t="s">
        <v>86</v>
      </c>
      <c r="B227" s="39">
        <v>0</v>
      </c>
      <c r="C227" s="12"/>
    </row>
    <row r="228" spans="1:3" ht="15" customHeight="1">
      <c r="A228" s="38" t="s">
        <v>87</v>
      </c>
      <c r="B228" s="39">
        <v>0</v>
      </c>
      <c r="C228" s="12"/>
    </row>
    <row r="229" spans="1:3" ht="15" customHeight="1">
      <c r="A229" s="38" t="s">
        <v>94</v>
      </c>
      <c r="B229" s="39">
        <v>0</v>
      </c>
      <c r="C229" s="12"/>
    </row>
    <row r="230" spans="1:3" ht="15" customHeight="1">
      <c r="A230" s="38" t="s">
        <v>208</v>
      </c>
      <c r="B230" s="39">
        <v>66</v>
      </c>
      <c r="C230" s="12"/>
    </row>
    <row r="231" spans="1:3" ht="15" customHeight="1">
      <c r="A231" s="38" t="s">
        <v>209</v>
      </c>
      <c r="B231" s="39">
        <f>SUM(B232:B247)</f>
        <v>9026</v>
      </c>
      <c r="C231" s="12"/>
    </row>
    <row r="232" spans="1:3" ht="15" customHeight="1">
      <c r="A232" s="38" t="s">
        <v>85</v>
      </c>
      <c r="B232" s="39">
        <v>6059</v>
      </c>
      <c r="C232" s="12"/>
    </row>
    <row r="233" spans="1:3" ht="15" customHeight="1">
      <c r="A233" s="38" t="s">
        <v>86</v>
      </c>
      <c r="B233" s="39">
        <v>132</v>
      </c>
      <c r="C233" s="12"/>
    </row>
    <row r="234" spans="1:3" ht="15" customHeight="1">
      <c r="A234" s="38" t="s">
        <v>87</v>
      </c>
      <c r="B234" s="39">
        <v>0</v>
      </c>
      <c r="C234" s="12"/>
    </row>
    <row r="235" spans="1:3" ht="15" customHeight="1">
      <c r="A235" s="38" t="s">
        <v>210</v>
      </c>
      <c r="B235" s="39">
        <v>779</v>
      </c>
      <c r="C235" s="12"/>
    </row>
    <row r="236" spans="1:3" ht="15" customHeight="1">
      <c r="A236" s="38" t="s">
        <v>211</v>
      </c>
      <c r="B236" s="39">
        <v>111</v>
      </c>
      <c r="C236" s="12"/>
    </row>
    <row r="237" spans="1:3" ht="15" customHeight="1">
      <c r="A237" s="38" t="s">
        <v>212</v>
      </c>
      <c r="B237" s="39">
        <v>38</v>
      </c>
      <c r="C237" s="12"/>
    </row>
    <row r="238" spans="1:3" ht="15" customHeight="1">
      <c r="A238" s="38" t="s">
        <v>213</v>
      </c>
      <c r="B238" s="39">
        <v>67</v>
      </c>
      <c r="C238" s="12"/>
    </row>
    <row r="239" spans="1:3" ht="15" customHeight="1">
      <c r="A239" s="38" t="s">
        <v>126</v>
      </c>
      <c r="B239" s="39">
        <v>0</v>
      </c>
      <c r="C239" s="12"/>
    </row>
    <row r="240" spans="1:3" ht="15" customHeight="1">
      <c r="A240" s="38" t="s">
        <v>214</v>
      </c>
      <c r="B240" s="39">
        <v>586</v>
      </c>
      <c r="C240" s="12"/>
    </row>
    <row r="241" spans="1:3" ht="15" customHeight="1">
      <c r="A241" s="38" t="s">
        <v>215</v>
      </c>
      <c r="B241" s="39">
        <v>0</v>
      </c>
      <c r="C241" s="12"/>
    </row>
    <row r="242" spans="1:3" ht="15" customHeight="1">
      <c r="A242" s="38" t="s">
        <v>216</v>
      </c>
      <c r="B242" s="39">
        <v>0</v>
      </c>
      <c r="C242" s="12"/>
    </row>
    <row r="243" spans="1:3" ht="15" customHeight="1">
      <c r="A243" s="38" t="s">
        <v>217</v>
      </c>
      <c r="B243" s="39">
        <v>738</v>
      </c>
      <c r="C243" s="12"/>
    </row>
    <row r="244" spans="1:3" ht="15" customHeight="1">
      <c r="A244" s="38" t="s">
        <v>218</v>
      </c>
      <c r="B244" s="39">
        <v>83</v>
      </c>
      <c r="C244" s="12"/>
    </row>
    <row r="245" spans="1:3" ht="15" customHeight="1">
      <c r="A245" s="38" t="s">
        <v>219</v>
      </c>
      <c r="B245" s="39">
        <v>45</v>
      </c>
      <c r="C245" s="12"/>
    </row>
    <row r="246" spans="1:3" ht="15" customHeight="1">
      <c r="A246" s="38" t="s">
        <v>94</v>
      </c>
      <c r="B246" s="39">
        <v>0</v>
      </c>
      <c r="C246" s="12"/>
    </row>
    <row r="247" spans="1:3" ht="15" customHeight="1">
      <c r="A247" s="38" t="s">
        <v>220</v>
      </c>
      <c r="B247" s="39">
        <v>388</v>
      </c>
      <c r="C247" s="12"/>
    </row>
    <row r="248" spans="1:3" ht="15" customHeight="1">
      <c r="A248" s="38" t="s">
        <v>221</v>
      </c>
      <c r="B248" s="39">
        <f>SUM(B249:B250)</f>
        <v>1299</v>
      </c>
      <c r="C248" s="12"/>
    </row>
    <row r="249" spans="1:3" ht="15" customHeight="1">
      <c r="A249" s="38" t="s">
        <v>222</v>
      </c>
      <c r="B249" s="39">
        <v>0</v>
      </c>
      <c r="C249" s="12"/>
    </row>
    <row r="250" spans="1:3" ht="15" customHeight="1">
      <c r="A250" s="38" t="s">
        <v>223</v>
      </c>
      <c r="B250" s="39">
        <v>1299</v>
      </c>
      <c r="C250" s="12"/>
    </row>
    <row r="251" spans="1:3" ht="15" customHeight="1">
      <c r="A251" s="38" t="s">
        <v>224</v>
      </c>
      <c r="B251" s="39">
        <v>0</v>
      </c>
    </row>
    <row r="252" spans="1:3" ht="15" customHeight="1">
      <c r="A252" s="38" t="s">
        <v>225</v>
      </c>
      <c r="B252" s="39">
        <v>0</v>
      </c>
    </row>
    <row r="253" spans="1:3" ht="15" customHeight="1">
      <c r="A253" s="38" t="s">
        <v>85</v>
      </c>
      <c r="B253" s="39">
        <v>0</v>
      </c>
    </row>
    <row r="254" spans="1:3" ht="15" customHeight="1">
      <c r="A254" s="38" t="s">
        <v>86</v>
      </c>
      <c r="B254" s="39">
        <v>0</v>
      </c>
    </row>
    <row r="255" spans="1:3" ht="15" customHeight="1">
      <c r="A255" s="38" t="s">
        <v>87</v>
      </c>
      <c r="B255" s="39">
        <v>0</v>
      </c>
    </row>
    <row r="256" spans="1:3" ht="15" customHeight="1">
      <c r="A256" s="38" t="s">
        <v>192</v>
      </c>
      <c r="B256" s="39">
        <v>0</v>
      </c>
    </row>
    <row r="257" spans="1:2" ht="15" customHeight="1">
      <c r="A257" s="38" t="s">
        <v>94</v>
      </c>
      <c r="B257" s="39">
        <v>0</v>
      </c>
    </row>
    <row r="258" spans="1:2" ht="15" customHeight="1">
      <c r="A258" s="38" t="s">
        <v>226</v>
      </c>
      <c r="B258" s="39">
        <v>0</v>
      </c>
    </row>
    <row r="259" spans="1:2" ht="15" customHeight="1">
      <c r="A259" s="38" t="s">
        <v>227</v>
      </c>
      <c r="B259" s="39">
        <v>0</v>
      </c>
    </row>
    <row r="260" spans="1:2" ht="15" customHeight="1">
      <c r="A260" s="38" t="s">
        <v>228</v>
      </c>
      <c r="B260" s="39">
        <v>0</v>
      </c>
    </row>
    <row r="261" spans="1:2" ht="15" customHeight="1">
      <c r="A261" s="38" t="s">
        <v>229</v>
      </c>
      <c r="B261" s="39">
        <v>0</v>
      </c>
    </row>
    <row r="262" spans="1:2" ht="15" customHeight="1">
      <c r="A262" s="38" t="s">
        <v>230</v>
      </c>
      <c r="B262" s="39">
        <v>0</v>
      </c>
    </row>
    <row r="263" spans="1:2" ht="15" customHeight="1">
      <c r="A263" s="38" t="s">
        <v>231</v>
      </c>
      <c r="B263" s="39">
        <v>0</v>
      </c>
    </row>
    <row r="264" spans="1:2" ht="15" customHeight="1">
      <c r="A264" s="38" t="s">
        <v>232</v>
      </c>
      <c r="B264" s="39">
        <v>0</v>
      </c>
    </row>
    <row r="265" spans="1:2" ht="15" customHeight="1">
      <c r="A265" s="38" t="s">
        <v>233</v>
      </c>
      <c r="B265" s="39">
        <v>0</v>
      </c>
    </row>
    <row r="266" spans="1:2" ht="15" customHeight="1">
      <c r="A266" s="38" t="s">
        <v>234</v>
      </c>
      <c r="B266" s="39">
        <v>0</v>
      </c>
    </row>
    <row r="267" spans="1:2" ht="15" customHeight="1">
      <c r="A267" s="38" t="s">
        <v>235</v>
      </c>
      <c r="B267" s="39">
        <v>0</v>
      </c>
    </row>
    <row r="268" spans="1:2" ht="15" customHeight="1">
      <c r="A268" s="38" t="s">
        <v>236</v>
      </c>
      <c r="B268" s="39">
        <v>0</v>
      </c>
    </row>
    <row r="269" spans="1:2" ht="15" customHeight="1">
      <c r="A269" s="38" t="s">
        <v>237</v>
      </c>
      <c r="B269" s="39">
        <v>0</v>
      </c>
    </row>
    <row r="270" spans="1:2" ht="15" customHeight="1">
      <c r="A270" s="38" t="s">
        <v>238</v>
      </c>
      <c r="B270" s="39">
        <v>0</v>
      </c>
    </row>
    <row r="271" spans="1:2" ht="15" customHeight="1">
      <c r="A271" s="38" t="s">
        <v>239</v>
      </c>
      <c r="B271" s="39">
        <v>0</v>
      </c>
    </row>
    <row r="272" spans="1:2" ht="15" customHeight="1">
      <c r="A272" s="38" t="s">
        <v>240</v>
      </c>
      <c r="B272" s="39">
        <v>0</v>
      </c>
    </row>
    <row r="273" spans="1:2" ht="15" customHeight="1">
      <c r="A273" s="38" t="s">
        <v>241</v>
      </c>
      <c r="B273" s="39">
        <v>0</v>
      </c>
    </row>
    <row r="274" spans="1:2" ht="15" customHeight="1">
      <c r="A274" s="38" t="s">
        <v>242</v>
      </c>
      <c r="B274" s="39">
        <v>0</v>
      </c>
    </row>
    <row r="275" spans="1:2" ht="15" customHeight="1">
      <c r="A275" s="38" t="s">
        <v>243</v>
      </c>
      <c r="B275" s="39">
        <v>0</v>
      </c>
    </row>
    <row r="276" spans="1:2" ht="15" customHeight="1">
      <c r="A276" s="38" t="s">
        <v>244</v>
      </c>
      <c r="B276" s="39">
        <v>0</v>
      </c>
    </row>
    <row r="277" spans="1:2" ht="15" customHeight="1">
      <c r="A277" s="38" t="s">
        <v>245</v>
      </c>
      <c r="B277" s="39">
        <v>0</v>
      </c>
    </row>
    <row r="278" spans="1:2" ht="15" customHeight="1">
      <c r="A278" s="38" t="s">
        <v>246</v>
      </c>
      <c r="B278" s="39">
        <v>0</v>
      </c>
    </row>
    <row r="279" spans="1:2" ht="15" customHeight="1">
      <c r="A279" s="38" t="s">
        <v>247</v>
      </c>
      <c r="B279" s="39">
        <v>0</v>
      </c>
    </row>
    <row r="280" spans="1:2" ht="15" customHeight="1">
      <c r="A280" s="38" t="s">
        <v>248</v>
      </c>
      <c r="B280" s="39">
        <v>0</v>
      </c>
    </row>
    <row r="281" spans="1:2" ht="15" customHeight="1">
      <c r="A281" s="38" t="s">
        <v>249</v>
      </c>
      <c r="B281" s="39">
        <v>0</v>
      </c>
    </row>
    <row r="282" spans="1:2" ht="15" customHeight="1">
      <c r="A282" s="38" t="s">
        <v>250</v>
      </c>
      <c r="B282" s="39">
        <v>0</v>
      </c>
    </row>
    <row r="283" spans="1:2" ht="15" customHeight="1">
      <c r="A283" s="38" t="s">
        <v>85</v>
      </c>
      <c r="B283" s="39">
        <v>0</v>
      </c>
    </row>
    <row r="284" spans="1:2" ht="15" customHeight="1">
      <c r="A284" s="38" t="s">
        <v>86</v>
      </c>
      <c r="B284" s="39">
        <v>0</v>
      </c>
    </row>
    <row r="285" spans="1:2" ht="15" customHeight="1">
      <c r="A285" s="38" t="s">
        <v>87</v>
      </c>
      <c r="B285" s="39">
        <v>0</v>
      </c>
    </row>
    <row r="286" spans="1:2" ht="15" customHeight="1">
      <c r="A286" s="38" t="s">
        <v>94</v>
      </c>
      <c r="B286" s="39">
        <v>0</v>
      </c>
    </row>
    <row r="287" spans="1:2" ht="15" customHeight="1">
      <c r="A287" s="38" t="s">
        <v>251</v>
      </c>
      <c r="B287" s="39">
        <v>0</v>
      </c>
    </row>
    <row r="288" spans="1:2" ht="15" customHeight="1">
      <c r="A288" s="38" t="s">
        <v>252</v>
      </c>
      <c r="B288" s="39">
        <v>0</v>
      </c>
    </row>
    <row r="289" spans="1:2" ht="15" customHeight="1">
      <c r="A289" s="38" t="s">
        <v>253</v>
      </c>
      <c r="B289" s="39">
        <v>0</v>
      </c>
    </row>
    <row r="290" spans="1:2" ht="15" customHeight="1">
      <c r="A290" s="38" t="s">
        <v>254</v>
      </c>
      <c r="B290" s="39">
        <f>SUM(B297,B307)</f>
        <v>4973</v>
      </c>
    </row>
    <row r="291" spans="1:2" ht="15" customHeight="1">
      <c r="A291" s="38" t="s">
        <v>255</v>
      </c>
      <c r="B291" s="39"/>
    </row>
    <row r="292" spans="1:2" ht="15" customHeight="1">
      <c r="A292" s="38" t="s">
        <v>256</v>
      </c>
      <c r="B292" s="39"/>
    </row>
    <row r="293" spans="1:2" ht="15" customHeight="1">
      <c r="A293" s="38" t="s">
        <v>257</v>
      </c>
      <c r="B293" s="39">
        <v>0</v>
      </c>
    </row>
    <row r="294" spans="1:2" ht="15" customHeight="1">
      <c r="A294" s="38" t="s">
        <v>258</v>
      </c>
      <c r="B294" s="39">
        <v>0</v>
      </c>
    </row>
    <row r="295" spans="1:2" ht="15" customHeight="1">
      <c r="A295" s="38" t="s">
        <v>259</v>
      </c>
      <c r="B295" s="39">
        <v>0</v>
      </c>
    </row>
    <row r="296" spans="1:2" ht="15" customHeight="1">
      <c r="A296" s="38" t="s">
        <v>260</v>
      </c>
      <c r="B296" s="39">
        <v>0</v>
      </c>
    </row>
    <row r="297" spans="1:2" ht="15" customHeight="1">
      <c r="A297" s="38" t="s">
        <v>261</v>
      </c>
      <c r="B297" s="39">
        <f>SUM(B298:B306)</f>
        <v>4973</v>
      </c>
    </row>
    <row r="298" spans="1:2" ht="15" customHeight="1">
      <c r="A298" s="38" t="s">
        <v>262</v>
      </c>
      <c r="B298" s="39">
        <v>355</v>
      </c>
    </row>
    <row r="299" spans="1:2" ht="15" customHeight="1">
      <c r="A299" s="38" t="s">
        <v>263</v>
      </c>
      <c r="B299" s="39">
        <v>0</v>
      </c>
    </row>
    <row r="300" spans="1:2" ht="15" customHeight="1">
      <c r="A300" s="38" t="s">
        <v>264</v>
      </c>
      <c r="B300" s="39">
        <v>3713</v>
      </c>
    </row>
    <row r="301" spans="1:2" ht="15" customHeight="1">
      <c r="A301" s="38" t="s">
        <v>265</v>
      </c>
      <c r="B301" s="39">
        <v>0</v>
      </c>
    </row>
    <row r="302" spans="1:2" ht="15" customHeight="1">
      <c r="A302" s="38" t="s">
        <v>266</v>
      </c>
      <c r="B302" s="39">
        <v>0</v>
      </c>
    </row>
    <row r="303" spans="1:2" ht="15" customHeight="1">
      <c r="A303" s="38" t="s">
        <v>267</v>
      </c>
      <c r="B303" s="39">
        <v>0</v>
      </c>
    </row>
    <row r="304" spans="1:2" ht="15" customHeight="1">
      <c r="A304" s="38" t="s">
        <v>268</v>
      </c>
      <c r="B304" s="39">
        <v>145</v>
      </c>
    </row>
    <row r="305" spans="1:3" ht="15" customHeight="1">
      <c r="A305" s="38" t="s">
        <v>269</v>
      </c>
      <c r="B305" s="39">
        <v>0</v>
      </c>
    </row>
    <row r="306" spans="1:3" ht="15" customHeight="1">
      <c r="A306" s="38" t="s">
        <v>270</v>
      </c>
      <c r="B306" s="39">
        <v>760</v>
      </c>
    </row>
    <row r="307" spans="1:3" ht="15" customHeight="1">
      <c r="A307" s="38" t="s">
        <v>271</v>
      </c>
      <c r="B307" s="39">
        <f>SUM(B308)</f>
        <v>0</v>
      </c>
    </row>
    <row r="308" spans="1:3" ht="15" customHeight="1">
      <c r="A308" s="38" t="s">
        <v>272</v>
      </c>
      <c r="B308" s="39"/>
    </row>
    <row r="309" spans="1:3" ht="15" customHeight="1">
      <c r="A309" s="38" t="s">
        <v>273</v>
      </c>
      <c r="B309" s="39">
        <f>SUM(B310,B313,B322,B329,B337,B346,B362,B372,B382,B390,B396)</f>
        <v>83336</v>
      </c>
    </row>
    <row r="310" spans="1:3" ht="15" customHeight="1">
      <c r="A310" s="38" t="s">
        <v>274</v>
      </c>
      <c r="B310" s="39">
        <v>761</v>
      </c>
    </row>
    <row r="311" spans="1:3" ht="15" customHeight="1">
      <c r="A311" s="38" t="s">
        <v>275</v>
      </c>
      <c r="B311" s="39">
        <v>761</v>
      </c>
    </row>
    <row r="312" spans="1:3" ht="15" customHeight="1">
      <c r="A312" s="38" t="s">
        <v>276</v>
      </c>
      <c r="B312" s="39">
        <v>0</v>
      </c>
      <c r="C312" s="8">
        <f>B312/67366*83336</f>
        <v>0</v>
      </c>
    </row>
    <row r="313" spans="1:3" ht="15" customHeight="1">
      <c r="A313" s="38" t="s">
        <v>277</v>
      </c>
      <c r="B313" s="39">
        <f>SUM(B314:B321)</f>
        <v>73913</v>
      </c>
    </row>
    <row r="314" spans="1:3" ht="15" customHeight="1">
      <c r="A314" s="38" t="s">
        <v>85</v>
      </c>
      <c r="B314" s="39">
        <v>34116</v>
      </c>
    </row>
    <row r="315" spans="1:3" ht="15" customHeight="1">
      <c r="A315" s="38" t="s">
        <v>86</v>
      </c>
      <c r="B315" s="39">
        <v>732</v>
      </c>
    </row>
    <row r="316" spans="1:3" ht="15" customHeight="1">
      <c r="A316" s="38" t="s">
        <v>87</v>
      </c>
      <c r="B316" s="39">
        <v>0</v>
      </c>
    </row>
    <row r="317" spans="1:3" ht="15" customHeight="1">
      <c r="A317" s="38" t="s">
        <v>126</v>
      </c>
      <c r="B317" s="39">
        <v>3766</v>
      </c>
    </row>
    <row r="318" spans="1:3" ht="15" customHeight="1">
      <c r="A318" s="38" t="s">
        <v>278</v>
      </c>
      <c r="B318" s="39">
        <v>8671</v>
      </c>
    </row>
    <row r="319" spans="1:3" ht="15" customHeight="1">
      <c r="A319" s="38" t="s">
        <v>279</v>
      </c>
      <c r="B319" s="39">
        <v>10623</v>
      </c>
    </row>
    <row r="320" spans="1:3" ht="15" customHeight="1">
      <c r="A320" s="38" t="s">
        <v>94</v>
      </c>
      <c r="B320" s="39">
        <v>0</v>
      </c>
    </row>
    <row r="321" spans="1:3" ht="15" customHeight="1">
      <c r="A321" s="38" t="s">
        <v>280</v>
      </c>
      <c r="B321" s="39">
        <v>16005</v>
      </c>
    </row>
    <row r="322" spans="1:3" ht="15" customHeight="1">
      <c r="A322" s="38" t="s">
        <v>281</v>
      </c>
      <c r="B322" s="39">
        <f>SUM(B323:B328)</f>
        <v>597</v>
      </c>
    </row>
    <row r="323" spans="1:3" ht="15" customHeight="1">
      <c r="A323" s="38" t="s">
        <v>85</v>
      </c>
      <c r="B323" s="39">
        <v>161</v>
      </c>
    </row>
    <row r="324" spans="1:3" ht="15" customHeight="1">
      <c r="A324" s="38" t="s">
        <v>86</v>
      </c>
      <c r="B324" s="39">
        <v>247</v>
      </c>
    </row>
    <row r="325" spans="1:3" ht="15" customHeight="1">
      <c r="A325" s="38" t="s">
        <v>87</v>
      </c>
      <c r="B325" s="39">
        <v>0</v>
      </c>
    </row>
    <row r="326" spans="1:3" ht="15" customHeight="1">
      <c r="A326" s="38" t="s">
        <v>282</v>
      </c>
      <c r="B326" s="39">
        <v>0</v>
      </c>
    </row>
    <row r="327" spans="1:3" ht="15" customHeight="1">
      <c r="A327" s="38" t="s">
        <v>94</v>
      </c>
      <c r="B327" s="39">
        <v>0</v>
      </c>
    </row>
    <row r="328" spans="1:3" ht="15" customHeight="1">
      <c r="A328" s="38" t="s">
        <v>283</v>
      </c>
      <c r="B328" s="39">
        <v>189</v>
      </c>
    </row>
    <row r="329" spans="1:3" ht="15" customHeight="1">
      <c r="A329" s="38" t="s">
        <v>284</v>
      </c>
      <c r="B329" s="39">
        <v>0</v>
      </c>
      <c r="C329" s="8">
        <f t="shared" ref="C329:C336" si="3">B329/67366*83336</f>
        <v>0</v>
      </c>
    </row>
    <row r="330" spans="1:3" ht="15" customHeight="1">
      <c r="A330" s="38" t="s">
        <v>85</v>
      </c>
      <c r="B330" s="39">
        <v>0</v>
      </c>
      <c r="C330" s="8">
        <f t="shared" si="3"/>
        <v>0</v>
      </c>
    </row>
    <row r="331" spans="1:3" ht="15" customHeight="1">
      <c r="A331" s="38" t="s">
        <v>86</v>
      </c>
      <c r="B331" s="39">
        <v>0</v>
      </c>
      <c r="C331" s="8">
        <f t="shared" si="3"/>
        <v>0</v>
      </c>
    </row>
    <row r="332" spans="1:3" ht="15" customHeight="1">
      <c r="A332" s="38" t="s">
        <v>87</v>
      </c>
      <c r="B332" s="39">
        <v>0</v>
      </c>
      <c r="C332" s="8">
        <f t="shared" si="3"/>
        <v>0</v>
      </c>
    </row>
    <row r="333" spans="1:3" ht="15" customHeight="1">
      <c r="A333" s="38" t="s">
        <v>285</v>
      </c>
      <c r="B333" s="39">
        <v>0</v>
      </c>
      <c r="C333" s="8">
        <f t="shared" si="3"/>
        <v>0</v>
      </c>
    </row>
    <row r="334" spans="1:3" ht="15" customHeight="1">
      <c r="A334" s="38" t="s">
        <v>286</v>
      </c>
      <c r="B334" s="39">
        <v>0</v>
      </c>
      <c r="C334" s="8">
        <f t="shared" si="3"/>
        <v>0</v>
      </c>
    </row>
    <row r="335" spans="1:3" ht="15" customHeight="1">
      <c r="A335" s="38" t="s">
        <v>94</v>
      </c>
      <c r="B335" s="39">
        <v>0</v>
      </c>
      <c r="C335" s="8">
        <f t="shared" si="3"/>
        <v>0</v>
      </c>
    </row>
    <row r="336" spans="1:3" ht="15" customHeight="1">
      <c r="A336" s="38" t="s">
        <v>287</v>
      </c>
      <c r="B336" s="39">
        <v>0</v>
      </c>
      <c r="C336" s="8">
        <f t="shared" si="3"/>
        <v>0</v>
      </c>
    </row>
    <row r="337" spans="1:2" ht="15" customHeight="1">
      <c r="A337" s="38" t="s">
        <v>288</v>
      </c>
      <c r="B337" s="39">
        <f>SUM(B338:B345)</f>
        <v>474</v>
      </c>
    </row>
    <row r="338" spans="1:2" ht="15" customHeight="1">
      <c r="A338" s="38" t="s">
        <v>85</v>
      </c>
      <c r="B338" s="39">
        <v>437</v>
      </c>
    </row>
    <row r="339" spans="1:2" ht="15" customHeight="1">
      <c r="A339" s="38" t="s">
        <v>86</v>
      </c>
      <c r="B339" s="39">
        <v>0</v>
      </c>
    </row>
    <row r="340" spans="1:2" ht="15" customHeight="1">
      <c r="A340" s="38" t="s">
        <v>87</v>
      </c>
      <c r="B340" s="39">
        <v>0</v>
      </c>
    </row>
    <row r="341" spans="1:2" ht="15" customHeight="1">
      <c r="A341" s="38" t="s">
        <v>289</v>
      </c>
      <c r="B341" s="39">
        <v>0</v>
      </c>
    </row>
    <row r="342" spans="1:2" ht="15" customHeight="1">
      <c r="A342" s="38" t="s">
        <v>290</v>
      </c>
      <c r="B342" s="39">
        <v>0</v>
      </c>
    </row>
    <row r="343" spans="1:2" ht="15" customHeight="1">
      <c r="A343" s="38" t="s">
        <v>291</v>
      </c>
      <c r="B343" s="39">
        <v>0</v>
      </c>
    </row>
    <row r="344" spans="1:2" ht="15" customHeight="1">
      <c r="A344" s="38" t="s">
        <v>94</v>
      </c>
      <c r="B344" s="39">
        <v>0</v>
      </c>
    </row>
    <row r="345" spans="1:2" ht="15" customHeight="1">
      <c r="A345" s="38" t="s">
        <v>292</v>
      </c>
      <c r="B345" s="39">
        <v>37</v>
      </c>
    </row>
    <row r="346" spans="1:2" ht="15" customHeight="1">
      <c r="A346" s="38" t="s">
        <v>293</v>
      </c>
      <c r="B346" s="39">
        <f>SUM(B347:B361)</f>
        <v>2199</v>
      </c>
    </row>
    <row r="347" spans="1:2" ht="15" customHeight="1">
      <c r="A347" s="38" t="s">
        <v>85</v>
      </c>
      <c r="B347" s="39">
        <v>1780</v>
      </c>
    </row>
    <row r="348" spans="1:2" ht="15" customHeight="1">
      <c r="A348" s="38" t="s">
        <v>86</v>
      </c>
      <c r="B348" s="39">
        <v>35</v>
      </c>
    </row>
    <row r="349" spans="1:2" ht="15" customHeight="1">
      <c r="A349" s="38" t="s">
        <v>87</v>
      </c>
      <c r="B349" s="39">
        <v>0</v>
      </c>
    </row>
    <row r="350" spans="1:2" ht="15" customHeight="1">
      <c r="A350" s="38" t="s">
        <v>294</v>
      </c>
      <c r="B350" s="39">
        <v>0</v>
      </c>
    </row>
    <row r="351" spans="1:2" ht="15" customHeight="1">
      <c r="A351" s="38" t="s">
        <v>295</v>
      </c>
      <c r="B351" s="39">
        <v>0</v>
      </c>
    </row>
    <row r="352" spans="1:2" ht="15" customHeight="1">
      <c r="A352" s="38" t="s">
        <v>296</v>
      </c>
      <c r="B352" s="39">
        <v>0</v>
      </c>
    </row>
    <row r="353" spans="1:2" ht="15" customHeight="1">
      <c r="A353" s="38" t="s">
        <v>297</v>
      </c>
      <c r="B353" s="39">
        <v>304</v>
      </c>
    </row>
    <row r="354" spans="1:2" ht="15" customHeight="1">
      <c r="A354" s="38" t="s">
        <v>298</v>
      </c>
      <c r="B354" s="39">
        <v>0</v>
      </c>
    </row>
    <row r="355" spans="1:2" ht="15" customHeight="1">
      <c r="A355" s="38" t="s">
        <v>299</v>
      </c>
      <c r="B355" s="39">
        <v>48</v>
      </c>
    </row>
    <row r="356" spans="1:2" ht="15" customHeight="1">
      <c r="A356" s="38" t="s">
        <v>300</v>
      </c>
      <c r="B356" s="39">
        <v>0</v>
      </c>
    </row>
    <row r="357" spans="1:2" ht="15" customHeight="1">
      <c r="A357" s="38" t="s">
        <v>301</v>
      </c>
      <c r="B357" s="39">
        <v>0</v>
      </c>
    </row>
    <row r="358" spans="1:2" ht="15" customHeight="1">
      <c r="A358" s="38" t="s">
        <v>302</v>
      </c>
      <c r="B358" s="39">
        <v>0</v>
      </c>
    </row>
    <row r="359" spans="1:2" ht="15" customHeight="1">
      <c r="A359" s="38" t="s">
        <v>126</v>
      </c>
      <c r="B359" s="39">
        <v>0</v>
      </c>
    </row>
    <row r="360" spans="1:2" ht="15" customHeight="1">
      <c r="A360" s="38" t="s">
        <v>94</v>
      </c>
      <c r="B360" s="39">
        <v>0</v>
      </c>
    </row>
    <row r="361" spans="1:2" ht="15" customHeight="1">
      <c r="A361" s="38" t="s">
        <v>303</v>
      </c>
      <c r="B361" s="39">
        <v>32</v>
      </c>
    </row>
    <row r="362" spans="1:2" ht="15" customHeight="1">
      <c r="A362" s="38" t="s">
        <v>304</v>
      </c>
      <c r="B362" s="39">
        <f>SUM(B363:B371)</f>
        <v>25</v>
      </c>
    </row>
    <row r="363" spans="1:2" ht="15" customHeight="1">
      <c r="A363" s="38" t="s">
        <v>85</v>
      </c>
      <c r="B363" s="39">
        <v>0</v>
      </c>
    </row>
    <row r="364" spans="1:2" ht="15" customHeight="1">
      <c r="A364" s="38" t="s">
        <v>86</v>
      </c>
      <c r="B364" s="39">
        <v>0</v>
      </c>
    </row>
    <row r="365" spans="1:2" ht="15" customHeight="1">
      <c r="A365" s="38" t="s">
        <v>87</v>
      </c>
      <c r="B365" s="39">
        <v>0</v>
      </c>
    </row>
    <row r="366" spans="1:2" ht="15" customHeight="1">
      <c r="A366" s="38" t="s">
        <v>305</v>
      </c>
      <c r="B366" s="39">
        <v>0</v>
      </c>
    </row>
    <row r="367" spans="1:2" ht="15" customHeight="1">
      <c r="A367" s="38" t="s">
        <v>306</v>
      </c>
      <c r="B367" s="39">
        <v>0</v>
      </c>
    </row>
    <row r="368" spans="1:2" ht="15" customHeight="1">
      <c r="A368" s="38" t="s">
        <v>307</v>
      </c>
      <c r="B368" s="39">
        <v>0</v>
      </c>
    </row>
    <row r="369" spans="1:3" ht="15" customHeight="1">
      <c r="A369" s="38" t="s">
        <v>126</v>
      </c>
      <c r="B369" s="39">
        <v>0</v>
      </c>
    </row>
    <row r="370" spans="1:3" ht="15" customHeight="1">
      <c r="A370" s="38" t="s">
        <v>94</v>
      </c>
      <c r="B370" s="39">
        <v>0</v>
      </c>
    </row>
    <row r="371" spans="1:3" ht="15" customHeight="1">
      <c r="A371" s="38" t="s">
        <v>308</v>
      </c>
      <c r="B371" s="39">
        <v>25</v>
      </c>
    </row>
    <row r="372" spans="1:3" ht="15" customHeight="1">
      <c r="A372" s="38" t="s">
        <v>309</v>
      </c>
      <c r="B372" s="39">
        <f>SUM(B373:B381)</f>
        <v>4981</v>
      </c>
    </row>
    <row r="373" spans="1:3" ht="15" customHeight="1">
      <c r="A373" s="38" t="s">
        <v>85</v>
      </c>
      <c r="B373" s="39">
        <v>2285</v>
      </c>
    </row>
    <row r="374" spans="1:3" ht="15" customHeight="1">
      <c r="A374" s="38" t="s">
        <v>86</v>
      </c>
      <c r="B374" s="39">
        <v>0</v>
      </c>
    </row>
    <row r="375" spans="1:3" ht="15" customHeight="1">
      <c r="A375" s="38" t="s">
        <v>87</v>
      </c>
      <c r="B375" s="39">
        <v>0</v>
      </c>
    </row>
    <row r="376" spans="1:3" ht="15" customHeight="1">
      <c r="A376" s="38" t="s">
        <v>310</v>
      </c>
      <c r="B376" s="39">
        <v>134</v>
      </c>
    </row>
    <row r="377" spans="1:3" ht="15" customHeight="1">
      <c r="A377" s="38" t="s">
        <v>311</v>
      </c>
      <c r="B377" s="39">
        <v>2475</v>
      </c>
    </row>
    <row r="378" spans="1:3" ht="15" customHeight="1">
      <c r="A378" s="38" t="s">
        <v>312</v>
      </c>
      <c r="B378" s="39">
        <v>87</v>
      </c>
    </row>
    <row r="379" spans="1:3" ht="15" customHeight="1">
      <c r="A379" s="38" t="s">
        <v>126</v>
      </c>
      <c r="B379" s="39">
        <v>0</v>
      </c>
      <c r="C379" s="8">
        <f t="shared" ref="C379:C395" si="4">B379/67366*83336</f>
        <v>0</v>
      </c>
    </row>
    <row r="380" spans="1:3" ht="15" customHeight="1">
      <c r="A380" s="38" t="s">
        <v>94</v>
      </c>
      <c r="B380" s="39">
        <v>0</v>
      </c>
      <c r="C380" s="8">
        <f t="shared" si="4"/>
        <v>0</v>
      </c>
    </row>
    <row r="381" spans="1:3" ht="15" customHeight="1">
      <c r="A381" s="38" t="s">
        <v>313</v>
      </c>
      <c r="B381" s="39">
        <v>0</v>
      </c>
      <c r="C381" s="8">
        <f t="shared" si="4"/>
        <v>0</v>
      </c>
    </row>
    <row r="382" spans="1:3" ht="15" customHeight="1">
      <c r="A382" s="38" t="s">
        <v>314</v>
      </c>
      <c r="B382" s="39">
        <v>0</v>
      </c>
      <c r="C382" s="8">
        <f t="shared" si="4"/>
        <v>0</v>
      </c>
    </row>
    <row r="383" spans="1:3" ht="15" customHeight="1">
      <c r="A383" s="38" t="s">
        <v>85</v>
      </c>
      <c r="B383" s="39">
        <v>0</v>
      </c>
      <c r="C383" s="8">
        <f t="shared" si="4"/>
        <v>0</v>
      </c>
    </row>
    <row r="384" spans="1:3" ht="15" customHeight="1">
      <c r="A384" s="38" t="s">
        <v>86</v>
      </c>
      <c r="B384" s="39">
        <v>0</v>
      </c>
      <c r="C384" s="8">
        <f t="shared" si="4"/>
        <v>0</v>
      </c>
    </row>
    <row r="385" spans="1:3" ht="15" customHeight="1">
      <c r="A385" s="38" t="s">
        <v>87</v>
      </c>
      <c r="B385" s="39">
        <v>0</v>
      </c>
      <c r="C385" s="8">
        <f t="shared" si="4"/>
        <v>0</v>
      </c>
    </row>
    <row r="386" spans="1:3" ht="15" customHeight="1">
      <c r="A386" s="38" t="s">
        <v>315</v>
      </c>
      <c r="B386" s="39">
        <v>0</v>
      </c>
      <c r="C386" s="8">
        <f t="shared" si="4"/>
        <v>0</v>
      </c>
    </row>
    <row r="387" spans="1:3" ht="15" customHeight="1">
      <c r="A387" s="38" t="s">
        <v>316</v>
      </c>
      <c r="B387" s="39">
        <v>0</v>
      </c>
      <c r="C387" s="8">
        <f t="shared" si="4"/>
        <v>0</v>
      </c>
    </row>
    <row r="388" spans="1:3" ht="15" customHeight="1">
      <c r="A388" s="38" t="s">
        <v>94</v>
      </c>
      <c r="B388" s="39">
        <v>0</v>
      </c>
      <c r="C388" s="8">
        <f t="shared" si="4"/>
        <v>0</v>
      </c>
    </row>
    <row r="389" spans="1:3" ht="15" customHeight="1">
      <c r="A389" s="38" t="s">
        <v>317</v>
      </c>
      <c r="B389" s="39">
        <v>0</v>
      </c>
      <c r="C389" s="8">
        <f t="shared" si="4"/>
        <v>0</v>
      </c>
    </row>
    <row r="390" spans="1:3" ht="15" customHeight="1">
      <c r="A390" s="38" t="s">
        <v>318</v>
      </c>
      <c r="B390" s="39">
        <v>0</v>
      </c>
      <c r="C390" s="8">
        <f t="shared" si="4"/>
        <v>0</v>
      </c>
    </row>
    <row r="391" spans="1:3" ht="15" customHeight="1">
      <c r="A391" s="38" t="s">
        <v>85</v>
      </c>
      <c r="B391" s="39">
        <v>0</v>
      </c>
      <c r="C391" s="8">
        <f t="shared" si="4"/>
        <v>0</v>
      </c>
    </row>
    <row r="392" spans="1:3" ht="15" customHeight="1">
      <c r="A392" s="38" t="s">
        <v>86</v>
      </c>
      <c r="B392" s="39">
        <v>0</v>
      </c>
      <c r="C392" s="8">
        <f t="shared" si="4"/>
        <v>0</v>
      </c>
    </row>
    <row r="393" spans="1:3" ht="15" customHeight="1">
      <c r="A393" s="38" t="s">
        <v>126</v>
      </c>
      <c r="B393" s="39">
        <v>0</v>
      </c>
      <c r="C393" s="8">
        <f t="shared" si="4"/>
        <v>0</v>
      </c>
    </row>
    <row r="394" spans="1:3" ht="15" customHeight="1">
      <c r="A394" s="38" t="s">
        <v>319</v>
      </c>
      <c r="B394" s="39">
        <v>0</v>
      </c>
      <c r="C394" s="8">
        <f t="shared" si="4"/>
        <v>0</v>
      </c>
    </row>
    <row r="395" spans="1:3" ht="15" customHeight="1">
      <c r="A395" s="38" t="s">
        <v>320</v>
      </c>
      <c r="B395" s="39">
        <v>0</v>
      </c>
      <c r="C395" s="8">
        <f t="shared" si="4"/>
        <v>0</v>
      </c>
    </row>
    <row r="396" spans="1:3" ht="15" customHeight="1">
      <c r="A396" s="38" t="s">
        <v>321</v>
      </c>
      <c r="B396" s="39">
        <f>B397</f>
        <v>386</v>
      </c>
    </row>
    <row r="397" spans="1:3" ht="15" customHeight="1">
      <c r="A397" s="38" t="s">
        <v>322</v>
      </c>
      <c r="B397" s="39">
        <v>386</v>
      </c>
    </row>
    <row r="398" spans="1:3" ht="15" customHeight="1">
      <c r="A398" s="38" t="s">
        <v>323</v>
      </c>
      <c r="B398" s="39">
        <f>SUM(B399,B404,B413,B420,B426,B430,B434,B438,B444,B451)</f>
        <v>95082</v>
      </c>
    </row>
    <row r="399" spans="1:3" ht="15" customHeight="1">
      <c r="A399" s="38" t="s">
        <v>324</v>
      </c>
      <c r="B399" s="39">
        <v>1925</v>
      </c>
    </row>
    <row r="400" spans="1:3" ht="15" customHeight="1">
      <c r="A400" s="38" t="s">
        <v>85</v>
      </c>
      <c r="B400" s="39">
        <v>961</v>
      </c>
    </row>
    <row r="401" spans="1:2" ht="15" customHeight="1">
      <c r="A401" s="38" t="s">
        <v>86</v>
      </c>
      <c r="B401" s="39">
        <v>0</v>
      </c>
    </row>
    <row r="402" spans="1:2" ht="15" customHeight="1">
      <c r="A402" s="38" t="s">
        <v>87</v>
      </c>
      <c r="B402" s="39">
        <v>0</v>
      </c>
    </row>
    <row r="403" spans="1:2" ht="15" customHeight="1">
      <c r="A403" s="38" t="s">
        <v>325</v>
      </c>
      <c r="B403" s="39">
        <v>964</v>
      </c>
    </row>
    <row r="404" spans="1:2" ht="15" customHeight="1">
      <c r="A404" s="38" t="s">
        <v>326</v>
      </c>
      <c r="B404" s="39">
        <v>42184</v>
      </c>
    </row>
    <row r="405" spans="1:2" ht="15" customHeight="1">
      <c r="A405" s="38" t="s">
        <v>327</v>
      </c>
      <c r="B405" s="39">
        <v>808</v>
      </c>
    </row>
    <row r="406" spans="1:2" ht="15" customHeight="1">
      <c r="A406" s="38" t="s">
        <v>328</v>
      </c>
      <c r="B406" s="39">
        <v>2647</v>
      </c>
    </row>
    <row r="407" spans="1:2" ht="15" customHeight="1">
      <c r="A407" s="38" t="s">
        <v>329</v>
      </c>
      <c r="B407" s="39">
        <v>8677</v>
      </c>
    </row>
    <row r="408" spans="1:2" ht="15" customHeight="1">
      <c r="A408" s="38" t="s">
        <v>330</v>
      </c>
      <c r="B408" s="39">
        <v>13484</v>
      </c>
    </row>
    <row r="409" spans="1:2" ht="15" customHeight="1">
      <c r="A409" s="38" t="s">
        <v>331</v>
      </c>
      <c r="B409" s="39">
        <v>4732</v>
      </c>
    </row>
    <row r="410" spans="1:2" ht="15" customHeight="1">
      <c r="A410" s="38" t="s">
        <v>332</v>
      </c>
      <c r="B410" s="39">
        <v>0</v>
      </c>
    </row>
    <row r="411" spans="1:2" ht="15" customHeight="1">
      <c r="A411" s="38" t="s">
        <v>333</v>
      </c>
      <c r="B411" s="39">
        <v>0</v>
      </c>
    </row>
    <row r="412" spans="1:2" ht="15" customHeight="1">
      <c r="A412" s="38" t="s">
        <v>334</v>
      </c>
      <c r="B412" s="39">
        <v>11836</v>
      </c>
    </row>
    <row r="413" spans="1:2" ht="15" customHeight="1">
      <c r="A413" s="38" t="s">
        <v>335</v>
      </c>
      <c r="B413" s="39">
        <v>33660</v>
      </c>
    </row>
    <row r="414" spans="1:2" ht="15" customHeight="1">
      <c r="A414" s="38" t="s">
        <v>336</v>
      </c>
      <c r="B414" s="39">
        <v>0</v>
      </c>
    </row>
    <row r="415" spans="1:2" ht="15" customHeight="1">
      <c r="A415" s="38" t="s">
        <v>337</v>
      </c>
      <c r="B415" s="39">
        <v>9645</v>
      </c>
    </row>
    <row r="416" spans="1:2" ht="15" customHeight="1">
      <c r="A416" s="38" t="s">
        <v>338</v>
      </c>
      <c r="B416" s="39">
        <v>6078</v>
      </c>
    </row>
    <row r="417" spans="1:2" ht="15" customHeight="1">
      <c r="A417" s="38" t="s">
        <v>339</v>
      </c>
      <c r="B417" s="39">
        <v>0</v>
      </c>
    </row>
    <row r="418" spans="1:2" ht="15" customHeight="1">
      <c r="A418" s="38" t="s">
        <v>340</v>
      </c>
      <c r="B418" s="39">
        <v>10299</v>
      </c>
    </row>
    <row r="419" spans="1:2" ht="15" customHeight="1">
      <c r="A419" s="38" t="s">
        <v>341</v>
      </c>
      <c r="B419" s="39">
        <v>7638</v>
      </c>
    </row>
    <row r="420" spans="1:2" ht="15" customHeight="1">
      <c r="A420" s="38" t="s">
        <v>342</v>
      </c>
      <c r="B420" s="39">
        <v>5</v>
      </c>
    </row>
    <row r="421" spans="1:2" ht="15" customHeight="1">
      <c r="A421" s="38" t="s">
        <v>343</v>
      </c>
      <c r="B421" s="39">
        <v>0</v>
      </c>
    </row>
    <row r="422" spans="1:2" ht="15" customHeight="1">
      <c r="A422" s="38" t="s">
        <v>344</v>
      </c>
      <c r="B422" s="39">
        <v>0</v>
      </c>
    </row>
    <row r="423" spans="1:2" ht="15" customHeight="1">
      <c r="A423" s="38" t="s">
        <v>345</v>
      </c>
      <c r="B423" s="39">
        <v>0</v>
      </c>
    </row>
    <row r="424" spans="1:2" ht="15" customHeight="1">
      <c r="A424" s="38" t="s">
        <v>346</v>
      </c>
      <c r="B424" s="39">
        <v>0</v>
      </c>
    </row>
    <row r="425" spans="1:2" ht="15" customHeight="1">
      <c r="A425" s="38" t="s">
        <v>347</v>
      </c>
      <c r="B425" s="39">
        <v>5</v>
      </c>
    </row>
    <row r="426" spans="1:2" ht="15" customHeight="1">
      <c r="A426" s="38" t="s">
        <v>348</v>
      </c>
      <c r="B426" s="39">
        <v>682</v>
      </c>
    </row>
    <row r="427" spans="1:2" ht="15" customHeight="1">
      <c r="A427" s="38" t="s">
        <v>349</v>
      </c>
      <c r="B427" s="39">
        <v>495</v>
      </c>
    </row>
    <row r="428" spans="1:2" ht="15" customHeight="1">
      <c r="A428" s="38" t="s">
        <v>350</v>
      </c>
      <c r="B428" s="39">
        <v>146</v>
      </c>
    </row>
    <row r="429" spans="1:2" ht="15" customHeight="1">
      <c r="A429" s="38" t="s">
        <v>351</v>
      </c>
      <c r="B429" s="39">
        <v>41</v>
      </c>
    </row>
    <row r="430" spans="1:2" ht="15" customHeight="1">
      <c r="A430" s="38" t="s">
        <v>352</v>
      </c>
      <c r="B430" s="39">
        <v>0</v>
      </c>
    </row>
    <row r="431" spans="1:2" ht="15" customHeight="1">
      <c r="A431" s="38" t="s">
        <v>353</v>
      </c>
      <c r="B431" s="39">
        <v>0</v>
      </c>
    </row>
    <row r="432" spans="1:2" ht="15" customHeight="1">
      <c r="A432" s="38" t="s">
        <v>354</v>
      </c>
      <c r="B432" s="39">
        <v>0</v>
      </c>
    </row>
    <row r="433" spans="1:2" ht="15" customHeight="1">
      <c r="A433" s="38" t="s">
        <v>355</v>
      </c>
      <c r="B433" s="39">
        <v>0</v>
      </c>
    </row>
    <row r="434" spans="1:2" ht="15" customHeight="1">
      <c r="A434" s="38" t="s">
        <v>356</v>
      </c>
      <c r="B434" s="39">
        <v>917</v>
      </c>
    </row>
    <row r="435" spans="1:2" ht="15" customHeight="1">
      <c r="A435" s="38" t="s">
        <v>357</v>
      </c>
      <c r="B435" s="39">
        <v>762</v>
      </c>
    </row>
    <row r="436" spans="1:2" ht="15" customHeight="1">
      <c r="A436" s="38" t="s">
        <v>358</v>
      </c>
      <c r="B436" s="39">
        <v>0</v>
      </c>
    </row>
    <row r="437" spans="1:2" ht="15" customHeight="1">
      <c r="A437" s="38" t="s">
        <v>359</v>
      </c>
      <c r="B437" s="39">
        <v>155</v>
      </c>
    </row>
    <row r="438" spans="1:2" ht="15" customHeight="1">
      <c r="A438" s="38" t="s">
        <v>360</v>
      </c>
      <c r="B438" s="39">
        <v>919</v>
      </c>
    </row>
    <row r="439" spans="1:2" ht="15" customHeight="1">
      <c r="A439" s="38" t="s">
        <v>361</v>
      </c>
      <c r="B439" s="39">
        <v>0</v>
      </c>
    </row>
    <row r="440" spans="1:2" ht="15" customHeight="1">
      <c r="A440" s="38" t="s">
        <v>362</v>
      </c>
      <c r="B440" s="39">
        <v>919</v>
      </c>
    </row>
    <row r="441" spans="1:2" ht="15" customHeight="1">
      <c r="A441" s="38" t="s">
        <v>363</v>
      </c>
      <c r="B441" s="39">
        <v>0</v>
      </c>
    </row>
    <row r="442" spans="1:2" ht="15" customHeight="1">
      <c r="A442" s="38" t="s">
        <v>364</v>
      </c>
      <c r="B442" s="39">
        <v>0</v>
      </c>
    </row>
    <row r="443" spans="1:2" ht="15" customHeight="1">
      <c r="A443" s="38" t="s">
        <v>365</v>
      </c>
      <c r="B443" s="39">
        <v>0</v>
      </c>
    </row>
    <row r="444" spans="1:2" ht="15" customHeight="1">
      <c r="A444" s="38" t="s">
        <v>366</v>
      </c>
      <c r="B444" s="39">
        <v>6686</v>
      </c>
    </row>
    <row r="445" spans="1:2" ht="15" customHeight="1">
      <c r="A445" s="38" t="s">
        <v>367</v>
      </c>
      <c r="B445" s="39">
        <v>0</v>
      </c>
    </row>
    <row r="446" spans="1:2" ht="15" customHeight="1">
      <c r="A446" s="38" t="s">
        <v>368</v>
      </c>
      <c r="B446" s="39">
        <v>0</v>
      </c>
    </row>
    <row r="447" spans="1:2" ht="15" customHeight="1">
      <c r="A447" s="38" t="s">
        <v>369</v>
      </c>
      <c r="B447" s="39">
        <v>0</v>
      </c>
    </row>
    <row r="448" spans="1:2" ht="15" customHeight="1">
      <c r="A448" s="38" t="s">
        <v>370</v>
      </c>
      <c r="B448" s="39">
        <v>0</v>
      </c>
    </row>
    <row r="449" spans="1:6" ht="15" customHeight="1">
      <c r="A449" s="38" t="s">
        <v>371</v>
      </c>
      <c r="B449" s="39">
        <v>0</v>
      </c>
    </row>
    <row r="450" spans="1:6" ht="15" customHeight="1">
      <c r="A450" s="38" t="s">
        <v>372</v>
      </c>
      <c r="B450" s="39">
        <v>6686</v>
      </c>
    </row>
    <row r="451" spans="1:6" ht="15" customHeight="1">
      <c r="A451" s="38" t="s">
        <v>373</v>
      </c>
      <c r="B451" s="39">
        <v>8104</v>
      </c>
    </row>
    <row r="452" spans="1:6" ht="15" customHeight="1">
      <c r="A452" s="38" t="s">
        <v>374</v>
      </c>
      <c r="B452" s="39">
        <v>8104</v>
      </c>
    </row>
    <row r="453" spans="1:6" ht="15" customHeight="1">
      <c r="A453" s="38" t="s">
        <v>375</v>
      </c>
      <c r="B453" s="39">
        <f>SUM(B454,B459,B468,B474,B480,B485,B490,B497,B501,B504)</f>
        <v>4868</v>
      </c>
    </row>
    <row r="454" spans="1:6" ht="15" customHeight="1">
      <c r="A454" s="38" t="s">
        <v>376</v>
      </c>
      <c r="B454" s="39">
        <v>318</v>
      </c>
    </row>
    <row r="455" spans="1:6" ht="15" customHeight="1">
      <c r="A455" s="38" t="s">
        <v>85</v>
      </c>
      <c r="B455" s="39">
        <v>313</v>
      </c>
    </row>
    <row r="456" spans="1:6" ht="15" customHeight="1">
      <c r="A456" s="38" t="s">
        <v>86</v>
      </c>
      <c r="B456" s="39">
        <v>0</v>
      </c>
    </row>
    <row r="457" spans="1:6" ht="15" customHeight="1">
      <c r="A457" s="38" t="s">
        <v>87</v>
      </c>
      <c r="B457" s="39">
        <v>0</v>
      </c>
      <c r="E457" s="12"/>
      <c r="F457" s="12"/>
    </row>
    <row r="458" spans="1:6" ht="15" customHeight="1">
      <c r="A458" s="38" t="s">
        <v>377</v>
      </c>
      <c r="B458" s="39">
        <v>5</v>
      </c>
      <c r="E458" s="12"/>
      <c r="F458" s="12"/>
    </row>
    <row r="459" spans="1:6" ht="15" customHeight="1">
      <c r="A459" s="38" t="s">
        <v>378</v>
      </c>
      <c r="B459" s="39">
        <v>0</v>
      </c>
      <c r="E459" s="12"/>
      <c r="F459" s="12"/>
    </row>
    <row r="460" spans="1:6" ht="15" customHeight="1">
      <c r="A460" s="38" t="s">
        <v>379</v>
      </c>
      <c r="B460" s="39">
        <v>0</v>
      </c>
      <c r="E460" s="12"/>
      <c r="F460" s="12"/>
    </row>
    <row r="461" spans="1:6" ht="15" customHeight="1">
      <c r="A461" s="38" t="s">
        <v>380</v>
      </c>
      <c r="B461" s="39">
        <v>0</v>
      </c>
    </row>
    <row r="462" spans="1:6" ht="15" customHeight="1">
      <c r="A462" s="38" t="s">
        <v>381</v>
      </c>
      <c r="B462" s="39">
        <v>0</v>
      </c>
    </row>
    <row r="463" spans="1:6" ht="15" customHeight="1">
      <c r="A463" s="38" t="s">
        <v>382</v>
      </c>
      <c r="B463" s="39">
        <v>0</v>
      </c>
    </row>
    <row r="464" spans="1:6" ht="15" customHeight="1">
      <c r="A464" s="38" t="s">
        <v>383</v>
      </c>
      <c r="B464" s="39">
        <v>0</v>
      </c>
    </row>
    <row r="465" spans="1:2" ht="15" customHeight="1">
      <c r="A465" s="38" t="s">
        <v>384</v>
      </c>
      <c r="B465" s="39">
        <v>0</v>
      </c>
    </row>
    <row r="466" spans="1:2" ht="15" customHeight="1">
      <c r="A466" s="38" t="s">
        <v>385</v>
      </c>
      <c r="B466" s="39">
        <v>0</v>
      </c>
    </row>
    <row r="467" spans="1:2" ht="15" customHeight="1">
      <c r="A467" s="38" t="s">
        <v>386</v>
      </c>
      <c r="B467" s="39">
        <v>0</v>
      </c>
    </row>
    <row r="468" spans="1:2" ht="15" customHeight="1">
      <c r="A468" s="38" t="s">
        <v>387</v>
      </c>
      <c r="B468" s="39">
        <v>20</v>
      </c>
    </row>
    <row r="469" spans="1:2" ht="15" customHeight="1">
      <c r="A469" s="38" t="s">
        <v>379</v>
      </c>
      <c r="B469" s="39">
        <v>0</v>
      </c>
    </row>
    <row r="470" spans="1:2" ht="15" customHeight="1">
      <c r="A470" s="38" t="s">
        <v>388</v>
      </c>
      <c r="B470" s="39">
        <v>20</v>
      </c>
    </row>
    <row r="471" spans="1:2" ht="15" customHeight="1">
      <c r="A471" s="38" t="s">
        <v>389</v>
      </c>
      <c r="B471" s="39">
        <v>0</v>
      </c>
    </row>
    <row r="472" spans="1:2" ht="15" customHeight="1">
      <c r="A472" s="38" t="s">
        <v>390</v>
      </c>
      <c r="B472" s="39">
        <v>0</v>
      </c>
    </row>
    <row r="473" spans="1:2" ht="15" customHeight="1">
      <c r="A473" s="38" t="s">
        <v>391</v>
      </c>
      <c r="B473" s="39">
        <v>0</v>
      </c>
    </row>
    <row r="474" spans="1:2" ht="15" customHeight="1">
      <c r="A474" s="38" t="s">
        <v>392</v>
      </c>
      <c r="B474" s="39">
        <v>3526</v>
      </c>
    </row>
    <row r="475" spans="1:2" ht="15" customHeight="1">
      <c r="A475" s="38" t="s">
        <v>379</v>
      </c>
      <c r="B475" s="39">
        <v>0</v>
      </c>
    </row>
    <row r="476" spans="1:2" ht="15" customHeight="1">
      <c r="A476" s="38" t="s">
        <v>393</v>
      </c>
      <c r="B476" s="39">
        <v>3346</v>
      </c>
    </row>
    <row r="477" spans="1:2" ht="15" customHeight="1">
      <c r="A477" s="38" t="s">
        <v>394</v>
      </c>
      <c r="B477" s="39">
        <v>0</v>
      </c>
    </row>
    <row r="478" spans="1:2" ht="15" customHeight="1">
      <c r="A478" s="38" t="s">
        <v>395</v>
      </c>
      <c r="B478" s="39">
        <v>70</v>
      </c>
    </row>
    <row r="479" spans="1:2" ht="15" customHeight="1">
      <c r="A479" s="38" t="s">
        <v>396</v>
      </c>
      <c r="B479" s="39">
        <v>110</v>
      </c>
    </row>
    <row r="480" spans="1:2" ht="15" customHeight="1">
      <c r="A480" s="38" t="s">
        <v>397</v>
      </c>
      <c r="B480" s="39">
        <v>48</v>
      </c>
    </row>
    <row r="481" spans="1:2" ht="15" customHeight="1">
      <c r="A481" s="38" t="s">
        <v>379</v>
      </c>
      <c r="B481" s="39">
        <v>47</v>
      </c>
    </row>
    <row r="482" spans="1:2" ht="15" customHeight="1">
      <c r="A482" s="38" t="s">
        <v>398</v>
      </c>
      <c r="B482" s="39">
        <v>0</v>
      </c>
    </row>
    <row r="483" spans="1:2" ht="15" customHeight="1">
      <c r="A483" s="38" t="s">
        <v>399</v>
      </c>
      <c r="B483" s="39">
        <v>1</v>
      </c>
    </row>
    <row r="484" spans="1:2" ht="15" customHeight="1">
      <c r="A484" s="38" t="s">
        <v>400</v>
      </c>
      <c r="B484" s="39">
        <v>0</v>
      </c>
    </row>
    <row r="485" spans="1:2" ht="15" customHeight="1">
      <c r="A485" s="38" t="s">
        <v>401</v>
      </c>
      <c r="B485" s="39">
        <v>114</v>
      </c>
    </row>
    <row r="486" spans="1:2" ht="15" customHeight="1">
      <c r="A486" s="38" t="s">
        <v>402</v>
      </c>
      <c r="B486" s="39">
        <v>0</v>
      </c>
    </row>
    <row r="487" spans="1:2" ht="15" customHeight="1">
      <c r="A487" s="38" t="s">
        <v>403</v>
      </c>
      <c r="B487" s="39">
        <v>0</v>
      </c>
    </row>
    <row r="488" spans="1:2" ht="15" customHeight="1">
      <c r="A488" s="38" t="s">
        <v>404</v>
      </c>
      <c r="B488" s="39">
        <v>0</v>
      </c>
    </row>
    <row r="489" spans="1:2" ht="15" customHeight="1">
      <c r="A489" s="38" t="s">
        <v>405</v>
      </c>
      <c r="B489" s="39">
        <v>114</v>
      </c>
    </row>
    <row r="490" spans="1:2" ht="15" customHeight="1">
      <c r="A490" s="38" t="s">
        <v>406</v>
      </c>
      <c r="B490" s="39">
        <v>374</v>
      </c>
    </row>
    <row r="491" spans="1:2" ht="15" customHeight="1">
      <c r="A491" s="38" t="s">
        <v>379</v>
      </c>
      <c r="B491" s="39">
        <v>179</v>
      </c>
    </row>
    <row r="492" spans="1:2" ht="15" customHeight="1">
      <c r="A492" s="38" t="s">
        <v>407</v>
      </c>
      <c r="B492" s="39">
        <v>0</v>
      </c>
    </row>
    <row r="493" spans="1:2" ht="15" customHeight="1">
      <c r="A493" s="38" t="s">
        <v>408</v>
      </c>
      <c r="B493" s="39">
        <v>0</v>
      </c>
    </row>
    <row r="494" spans="1:2" ht="15" customHeight="1">
      <c r="A494" s="38" t="s">
        <v>409</v>
      </c>
      <c r="B494" s="39">
        <v>0</v>
      </c>
    </row>
    <row r="495" spans="1:2" ht="15" customHeight="1">
      <c r="A495" s="38" t="s">
        <v>410</v>
      </c>
      <c r="B495" s="39">
        <v>170</v>
      </c>
    </row>
    <row r="496" spans="1:2" ht="15" customHeight="1">
      <c r="A496" s="38" t="s">
        <v>411</v>
      </c>
      <c r="B496" s="39">
        <v>25</v>
      </c>
    </row>
    <row r="497" spans="1:2" ht="15" customHeight="1">
      <c r="A497" s="38" t="s">
        <v>412</v>
      </c>
      <c r="B497" s="39">
        <v>0</v>
      </c>
    </row>
    <row r="498" spans="1:2" ht="15" customHeight="1">
      <c r="A498" s="38" t="s">
        <v>413</v>
      </c>
      <c r="B498" s="39">
        <v>0</v>
      </c>
    </row>
    <row r="499" spans="1:2" ht="15" customHeight="1">
      <c r="A499" s="38" t="s">
        <v>414</v>
      </c>
      <c r="B499" s="39">
        <v>0</v>
      </c>
    </row>
    <row r="500" spans="1:2" ht="15" customHeight="1">
      <c r="A500" s="38" t="s">
        <v>415</v>
      </c>
      <c r="B500" s="39">
        <v>0</v>
      </c>
    </row>
    <row r="501" spans="1:2" ht="15" customHeight="1">
      <c r="A501" s="38" t="s">
        <v>416</v>
      </c>
      <c r="B501" s="39">
        <v>0</v>
      </c>
    </row>
    <row r="502" spans="1:2" ht="15" customHeight="1">
      <c r="A502" s="38" t="s">
        <v>417</v>
      </c>
      <c r="B502" s="39">
        <v>0</v>
      </c>
    </row>
    <row r="503" spans="1:2" ht="15" customHeight="1">
      <c r="A503" s="38" t="s">
        <v>418</v>
      </c>
      <c r="B503" s="39">
        <v>0</v>
      </c>
    </row>
    <row r="504" spans="1:2" ht="15" customHeight="1">
      <c r="A504" s="38" t="s">
        <v>419</v>
      </c>
      <c r="B504" s="39">
        <v>468</v>
      </c>
    </row>
    <row r="505" spans="1:2" ht="15" customHeight="1">
      <c r="A505" s="38" t="s">
        <v>420</v>
      </c>
      <c r="B505" s="39">
        <v>5</v>
      </c>
    </row>
    <row r="506" spans="1:2" ht="15" customHeight="1">
      <c r="A506" s="38" t="s">
        <v>421</v>
      </c>
      <c r="B506" s="39">
        <v>0</v>
      </c>
    </row>
    <row r="507" spans="1:2" ht="15" customHeight="1">
      <c r="A507" s="38" t="s">
        <v>422</v>
      </c>
      <c r="B507" s="39">
        <v>0</v>
      </c>
    </row>
    <row r="508" spans="1:2" ht="15" customHeight="1">
      <c r="A508" s="38" t="s">
        <v>423</v>
      </c>
      <c r="B508" s="39">
        <v>463</v>
      </c>
    </row>
    <row r="509" spans="1:2" ht="15" customHeight="1">
      <c r="A509" s="38" t="s">
        <v>424</v>
      </c>
      <c r="B509" s="39">
        <f>SUM(B510,B526,B534,B545,B554,B561)</f>
        <v>17271</v>
      </c>
    </row>
    <row r="510" spans="1:2" ht="15" customHeight="1">
      <c r="A510" s="38" t="s">
        <v>425</v>
      </c>
      <c r="B510" s="39">
        <f>SUM(B511:B525)</f>
        <v>9293</v>
      </c>
    </row>
    <row r="511" spans="1:2" ht="15" customHeight="1">
      <c r="A511" s="38" t="s">
        <v>85</v>
      </c>
      <c r="B511" s="39">
        <v>1649</v>
      </c>
    </row>
    <row r="512" spans="1:2" ht="15" customHeight="1">
      <c r="A512" s="38" t="s">
        <v>86</v>
      </c>
      <c r="B512" s="39">
        <v>130</v>
      </c>
    </row>
    <row r="513" spans="1:2" ht="15" customHeight="1">
      <c r="A513" s="38" t="s">
        <v>87</v>
      </c>
      <c r="B513" s="39">
        <v>6</v>
      </c>
    </row>
    <row r="514" spans="1:2" ht="15" customHeight="1">
      <c r="A514" s="38" t="s">
        <v>426</v>
      </c>
      <c r="B514" s="39">
        <v>706</v>
      </c>
    </row>
    <row r="515" spans="1:2" ht="15" customHeight="1">
      <c r="A515" s="38" t="s">
        <v>427</v>
      </c>
      <c r="B515" s="39">
        <v>384</v>
      </c>
    </row>
    <row r="516" spans="1:2" ht="15" customHeight="1">
      <c r="A516" s="38" t="s">
        <v>428</v>
      </c>
      <c r="B516" s="39">
        <v>103</v>
      </c>
    </row>
    <row r="517" spans="1:2" ht="15" customHeight="1">
      <c r="A517" s="38" t="s">
        <v>429</v>
      </c>
      <c r="B517" s="39">
        <v>895</v>
      </c>
    </row>
    <row r="518" spans="1:2" ht="15" customHeight="1">
      <c r="A518" s="38" t="s">
        <v>430</v>
      </c>
      <c r="B518" s="39">
        <v>250</v>
      </c>
    </row>
    <row r="519" spans="1:2" ht="15" customHeight="1">
      <c r="A519" s="38" t="s">
        <v>431</v>
      </c>
      <c r="B519" s="39">
        <v>221</v>
      </c>
    </row>
    <row r="520" spans="1:2" ht="15" customHeight="1">
      <c r="A520" s="38" t="s">
        <v>432</v>
      </c>
      <c r="B520" s="39">
        <v>0</v>
      </c>
    </row>
    <row r="521" spans="1:2" ht="15" customHeight="1">
      <c r="A521" s="38" t="s">
        <v>433</v>
      </c>
      <c r="B521" s="39">
        <v>444</v>
      </c>
    </row>
    <row r="522" spans="1:2" ht="15" customHeight="1">
      <c r="A522" s="38" t="s">
        <v>434</v>
      </c>
      <c r="B522" s="39">
        <v>11</v>
      </c>
    </row>
    <row r="523" spans="1:2" ht="15" customHeight="1">
      <c r="A523" s="38" t="s">
        <v>435</v>
      </c>
      <c r="B523" s="39">
        <v>0</v>
      </c>
    </row>
    <row r="524" spans="1:2" ht="15" customHeight="1">
      <c r="A524" s="38" t="s">
        <v>436</v>
      </c>
      <c r="B524" s="39">
        <v>0</v>
      </c>
    </row>
    <row r="525" spans="1:2" ht="15" customHeight="1">
      <c r="A525" s="38" t="s">
        <v>437</v>
      </c>
      <c r="B525" s="39">
        <v>4494</v>
      </c>
    </row>
    <row r="526" spans="1:2" ht="15" customHeight="1">
      <c r="A526" s="38" t="s">
        <v>438</v>
      </c>
      <c r="B526" s="39">
        <f>SUM(B527:B533)</f>
        <v>648</v>
      </c>
    </row>
    <row r="527" spans="1:2" ht="15" customHeight="1">
      <c r="A527" s="38" t="s">
        <v>85</v>
      </c>
      <c r="B527" s="39">
        <v>94</v>
      </c>
    </row>
    <row r="528" spans="1:2" ht="15" customHeight="1">
      <c r="A528" s="38" t="s">
        <v>86</v>
      </c>
      <c r="B528" s="39">
        <v>4</v>
      </c>
    </row>
    <row r="529" spans="1:2" ht="15" customHeight="1">
      <c r="A529" s="38" t="s">
        <v>87</v>
      </c>
      <c r="B529" s="39">
        <v>0</v>
      </c>
    </row>
    <row r="530" spans="1:2" ht="15" customHeight="1">
      <c r="A530" s="38" t="s">
        <v>439</v>
      </c>
      <c r="B530" s="39">
        <v>60</v>
      </c>
    </row>
    <row r="531" spans="1:2" ht="15" customHeight="1">
      <c r="A531" s="38" t="s">
        <v>440</v>
      </c>
      <c r="B531" s="39">
        <v>425</v>
      </c>
    </row>
    <row r="532" spans="1:2" ht="15" customHeight="1">
      <c r="A532" s="38" t="s">
        <v>441</v>
      </c>
      <c r="B532" s="39">
        <v>4</v>
      </c>
    </row>
    <row r="533" spans="1:2" ht="15" customHeight="1">
      <c r="A533" s="38" t="s">
        <v>442</v>
      </c>
      <c r="B533" s="39">
        <v>61</v>
      </c>
    </row>
    <row r="534" spans="1:2" ht="15" customHeight="1">
      <c r="A534" s="38" t="s">
        <v>443</v>
      </c>
      <c r="B534" s="39">
        <f>SUM(B535:B544)</f>
        <v>1122</v>
      </c>
    </row>
    <row r="535" spans="1:2" ht="15" customHeight="1">
      <c r="A535" s="38" t="s">
        <v>85</v>
      </c>
      <c r="B535" s="39">
        <v>0</v>
      </c>
    </row>
    <row r="536" spans="1:2" ht="15" customHeight="1">
      <c r="A536" s="38" t="s">
        <v>86</v>
      </c>
      <c r="B536" s="39">
        <v>0</v>
      </c>
    </row>
    <row r="537" spans="1:2" ht="15" customHeight="1">
      <c r="A537" s="38" t="s">
        <v>87</v>
      </c>
      <c r="B537" s="39">
        <v>0</v>
      </c>
    </row>
    <row r="538" spans="1:2" ht="15" customHeight="1">
      <c r="A538" s="38" t="s">
        <v>444</v>
      </c>
      <c r="B538" s="39">
        <v>0</v>
      </c>
    </row>
    <row r="539" spans="1:2" ht="15" customHeight="1">
      <c r="A539" s="38" t="s">
        <v>445</v>
      </c>
      <c r="B539" s="39">
        <v>17</v>
      </c>
    </row>
    <row r="540" spans="1:2" ht="15" customHeight="1">
      <c r="A540" s="38" t="s">
        <v>446</v>
      </c>
      <c r="B540" s="39">
        <v>0</v>
      </c>
    </row>
    <row r="541" spans="1:2" ht="15" customHeight="1">
      <c r="A541" s="38" t="s">
        <v>447</v>
      </c>
      <c r="B541" s="39">
        <v>135</v>
      </c>
    </row>
    <row r="542" spans="1:2" ht="15" customHeight="1">
      <c r="A542" s="38" t="s">
        <v>448</v>
      </c>
      <c r="B542" s="39">
        <v>255</v>
      </c>
    </row>
    <row r="543" spans="1:2" ht="15" customHeight="1">
      <c r="A543" s="38" t="s">
        <v>449</v>
      </c>
      <c r="B543" s="39">
        <v>0</v>
      </c>
    </row>
    <row r="544" spans="1:2" ht="15" customHeight="1">
      <c r="A544" s="38" t="s">
        <v>450</v>
      </c>
      <c r="B544" s="39">
        <v>715</v>
      </c>
    </row>
    <row r="545" spans="1:2" ht="15" customHeight="1">
      <c r="A545" s="38" t="s">
        <v>451</v>
      </c>
      <c r="B545" s="39">
        <f>SUM(B546:B553)</f>
        <v>492</v>
      </c>
    </row>
    <row r="546" spans="1:2" ht="15" customHeight="1">
      <c r="A546" s="38" t="s">
        <v>85</v>
      </c>
      <c r="B546" s="39">
        <v>104</v>
      </c>
    </row>
    <row r="547" spans="1:2" ht="15" customHeight="1">
      <c r="A547" s="38" t="s">
        <v>86</v>
      </c>
      <c r="B547" s="39">
        <v>0</v>
      </c>
    </row>
    <row r="548" spans="1:2" ht="15" customHeight="1">
      <c r="A548" s="38" t="s">
        <v>87</v>
      </c>
      <c r="B548" s="39">
        <v>0</v>
      </c>
    </row>
    <row r="549" spans="1:2" ht="15" customHeight="1">
      <c r="A549" s="38" t="s">
        <v>452</v>
      </c>
      <c r="B549" s="39">
        <v>89</v>
      </c>
    </row>
    <row r="550" spans="1:2" ht="15" customHeight="1">
      <c r="A550" s="38" t="s">
        <v>453</v>
      </c>
      <c r="B550" s="39">
        <v>18</v>
      </c>
    </row>
    <row r="551" spans="1:2" ht="15" customHeight="1">
      <c r="A551" s="38" t="s">
        <v>454</v>
      </c>
      <c r="B551" s="39">
        <v>0</v>
      </c>
    </row>
    <row r="552" spans="1:2" ht="15" customHeight="1">
      <c r="A552" s="38" t="s">
        <v>455</v>
      </c>
      <c r="B552" s="39">
        <v>142</v>
      </c>
    </row>
    <row r="553" spans="1:2" ht="15" customHeight="1">
      <c r="A553" s="38" t="s">
        <v>456</v>
      </c>
      <c r="B553" s="39">
        <v>139</v>
      </c>
    </row>
    <row r="554" spans="1:2" ht="15" customHeight="1">
      <c r="A554" s="38" t="s">
        <v>457</v>
      </c>
      <c r="B554" s="39">
        <f>SUM(B555:B560)</f>
        <v>2461</v>
      </c>
    </row>
    <row r="555" spans="1:2" ht="15" customHeight="1">
      <c r="A555" s="38" t="s">
        <v>85</v>
      </c>
      <c r="B555" s="39">
        <v>344</v>
      </c>
    </row>
    <row r="556" spans="1:2" ht="15" customHeight="1">
      <c r="A556" s="38" t="s">
        <v>86</v>
      </c>
      <c r="B556" s="39">
        <v>47</v>
      </c>
    </row>
    <row r="557" spans="1:2" ht="15" customHeight="1">
      <c r="A557" s="38" t="s">
        <v>87</v>
      </c>
      <c r="B557" s="39">
        <v>0</v>
      </c>
    </row>
    <row r="558" spans="1:2" ht="15" customHeight="1">
      <c r="A558" s="38" t="s">
        <v>458</v>
      </c>
      <c r="B558" s="39">
        <v>25</v>
      </c>
    </row>
    <row r="559" spans="1:2" ht="15" customHeight="1">
      <c r="A559" s="38" t="s">
        <v>459</v>
      </c>
      <c r="B559" s="39">
        <v>627</v>
      </c>
    </row>
    <row r="560" spans="1:2" ht="15" customHeight="1">
      <c r="A560" s="38" t="s">
        <v>460</v>
      </c>
      <c r="B560" s="39">
        <v>1418</v>
      </c>
    </row>
    <row r="561" spans="1:5" ht="15" customHeight="1">
      <c r="A561" s="38" t="s">
        <v>461</v>
      </c>
      <c r="B561" s="39">
        <f>SUM(B562:B564)</f>
        <v>3255</v>
      </c>
    </row>
    <row r="562" spans="1:5" ht="15" customHeight="1">
      <c r="A562" s="38" t="s">
        <v>462</v>
      </c>
      <c r="B562" s="39">
        <v>0</v>
      </c>
    </row>
    <row r="563" spans="1:5" ht="15" customHeight="1">
      <c r="A563" s="38" t="s">
        <v>463</v>
      </c>
      <c r="B563" s="39">
        <v>118</v>
      </c>
    </row>
    <row r="564" spans="1:5" ht="15" customHeight="1">
      <c r="A564" s="38" t="s">
        <v>464</v>
      </c>
      <c r="B564" s="39">
        <v>3137</v>
      </c>
    </row>
    <row r="565" spans="1:5" ht="15" customHeight="1">
      <c r="A565" s="38" t="s">
        <v>465</v>
      </c>
      <c r="B565" s="39">
        <f>SUM(B566,B580,B588,B590,B599,B603,B613,B621,B628,B635,B644,B649,B652,B655,B658,B661,B664,B668,B673,B681)</f>
        <v>248888</v>
      </c>
    </row>
    <row r="566" spans="1:5" ht="15" customHeight="1">
      <c r="A566" s="38" t="s">
        <v>466</v>
      </c>
      <c r="B566" s="39">
        <f>SUM(B567:B579)</f>
        <v>6771</v>
      </c>
    </row>
    <row r="567" spans="1:5" ht="15" customHeight="1">
      <c r="A567" s="38" t="s">
        <v>85</v>
      </c>
      <c r="B567" s="39">
        <v>1801</v>
      </c>
    </row>
    <row r="568" spans="1:5" ht="15" customHeight="1">
      <c r="A568" s="38" t="s">
        <v>86</v>
      </c>
      <c r="B568" s="39">
        <v>386</v>
      </c>
      <c r="D568" s="12"/>
      <c r="E568" s="12"/>
    </row>
    <row r="569" spans="1:5" ht="15" customHeight="1">
      <c r="A569" s="38" t="s">
        <v>87</v>
      </c>
      <c r="B569" s="39">
        <v>0</v>
      </c>
      <c r="D569" s="12"/>
      <c r="E569" s="12"/>
    </row>
    <row r="570" spans="1:5" ht="15" customHeight="1">
      <c r="A570" s="38" t="s">
        <v>467</v>
      </c>
      <c r="B570" s="39">
        <v>0</v>
      </c>
    </row>
    <row r="571" spans="1:5" ht="15" customHeight="1">
      <c r="A571" s="38" t="s">
        <v>468</v>
      </c>
      <c r="B571" s="39">
        <v>313</v>
      </c>
    </row>
    <row r="572" spans="1:5" ht="15" customHeight="1">
      <c r="A572" s="38" t="s">
        <v>469</v>
      </c>
      <c r="B572" s="39">
        <v>48</v>
      </c>
    </row>
    <row r="573" spans="1:5" ht="15" customHeight="1">
      <c r="A573" s="38" t="s">
        <v>470</v>
      </c>
      <c r="B573" s="39">
        <v>0</v>
      </c>
    </row>
    <row r="574" spans="1:5" ht="15" customHeight="1">
      <c r="A574" s="38" t="s">
        <v>126</v>
      </c>
      <c r="B574" s="39">
        <v>0</v>
      </c>
    </row>
    <row r="575" spans="1:5" ht="15" customHeight="1">
      <c r="A575" s="38" t="s">
        <v>471</v>
      </c>
      <c r="B575" s="39">
        <v>2627</v>
      </c>
    </row>
    <row r="576" spans="1:5" ht="15" customHeight="1">
      <c r="A576" s="38" t="s">
        <v>472</v>
      </c>
      <c r="B576" s="39">
        <v>89</v>
      </c>
    </row>
    <row r="577" spans="1:3" ht="15" customHeight="1">
      <c r="A577" s="38" t="s">
        <v>473</v>
      </c>
      <c r="B577" s="39">
        <v>242</v>
      </c>
    </row>
    <row r="578" spans="1:3" ht="15" customHeight="1">
      <c r="A578" s="38" t="s">
        <v>474</v>
      </c>
      <c r="B578" s="39">
        <v>127</v>
      </c>
    </row>
    <row r="579" spans="1:3" ht="15" customHeight="1">
      <c r="A579" s="38" t="s">
        <v>475</v>
      </c>
      <c r="B579" s="39">
        <v>1138</v>
      </c>
    </row>
    <row r="580" spans="1:3" ht="15" customHeight="1">
      <c r="A580" s="38" t="s">
        <v>476</v>
      </c>
      <c r="B580" s="39">
        <f>SUM(B581:B587)</f>
        <v>1742</v>
      </c>
    </row>
    <row r="581" spans="1:3" ht="15" customHeight="1">
      <c r="A581" s="38" t="s">
        <v>85</v>
      </c>
      <c r="B581" s="39">
        <v>777</v>
      </c>
    </row>
    <row r="582" spans="1:3" ht="15" customHeight="1">
      <c r="A582" s="38" t="s">
        <v>86</v>
      </c>
      <c r="B582" s="39">
        <v>450</v>
      </c>
    </row>
    <row r="583" spans="1:3" ht="15" customHeight="1">
      <c r="A583" s="38" t="s">
        <v>87</v>
      </c>
      <c r="B583" s="39">
        <v>0</v>
      </c>
    </row>
    <row r="584" spans="1:3" ht="15" customHeight="1">
      <c r="A584" s="38" t="s">
        <v>477</v>
      </c>
      <c r="B584" s="39">
        <v>0</v>
      </c>
    </row>
    <row r="585" spans="1:3" ht="15" customHeight="1">
      <c r="A585" s="38" t="s">
        <v>478</v>
      </c>
      <c r="B585" s="39">
        <v>0</v>
      </c>
    </row>
    <row r="586" spans="1:3" ht="15" customHeight="1">
      <c r="A586" s="38" t="s">
        <v>479</v>
      </c>
      <c r="B586" s="39">
        <v>0</v>
      </c>
    </row>
    <row r="587" spans="1:3" ht="15" customHeight="1">
      <c r="A587" s="38" t="s">
        <v>480</v>
      </c>
      <c r="B587" s="39">
        <v>515</v>
      </c>
    </row>
    <row r="588" spans="1:3" ht="15" customHeight="1">
      <c r="A588" s="38" t="s">
        <v>481</v>
      </c>
      <c r="B588" s="39">
        <v>0</v>
      </c>
      <c r="C588" s="8">
        <f>B588/186329*248888</f>
        <v>0</v>
      </c>
    </row>
    <row r="589" spans="1:3" ht="15" customHeight="1">
      <c r="A589" s="38" t="s">
        <v>482</v>
      </c>
      <c r="B589" s="39">
        <v>0</v>
      </c>
      <c r="C589" s="8">
        <f>B589/186329*248888</f>
        <v>0</v>
      </c>
    </row>
    <row r="590" spans="1:3" ht="15" customHeight="1">
      <c r="A590" s="38" t="s">
        <v>483</v>
      </c>
      <c r="B590" s="39">
        <f>SUM(B591:B598)</f>
        <v>69608</v>
      </c>
    </row>
    <row r="591" spans="1:3" ht="15" customHeight="1">
      <c r="A591" s="38" t="s">
        <v>484</v>
      </c>
      <c r="B591" s="39">
        <v>8143</v>
      </c>
    </row>
    <row r="592" spans="1:3" ht="15" customHeight="1">
      <c r="A592" s="38" t="s">
        <v>485</v>
      </c>
      <c r="B592" s="39">
        <v>3520</v>
      </c>
    </row>
    <row r="593" spans="1:2" ht="15" customHeight="1">
      <c r="A593" s="38" t="s">
        <v>486</v>
      </c>
      <c r="B593" s="39">
        <v>19</v>
      </c>
    </row>
    <row r="594" spans="1:2" ht="15" customHeight="1">
      <c r="A594" s="38" t="s">
        <v>487</v>
      </c>
      <c r="B594" s="39">
        <v>0</v>
      </c>
    </row>
    <row r="595" spans="1:2" ht="15" customHeight="1">
      <c r="A595" s="38" t="s">
        <v>488</v>
      </c>
      <c r="B595" s="39">
        <v>57886</v>
      </c>
    </row>
    <row r="596" spans="1:2" ht="15" customHeight="1">
      <c r="A596" s="38" t="s">
        <v>489</v>
      </c>
      <c r="B596" s="39">
        <v>0</v>
      </c>
    </row>
    <row r="597" spans="1:2" ht="15" customHeight="1">
      <c r="A597" s="38" t="s">
        <v>490</v>
      </c>
      <c r="B597" s="39">
        <v>0</v>
      </c>
    </row>
    <row r="598" spans="1:2" ht="15" customHeight="1">
      <c r="A598" s="38" t="s">
        <v>491</v>
      </c>
      <c r="B598" s="39">
        <v>40</v>
      </c>
    </row>
    <row r="599" spans="1:2" ht="15" customHeight="1">
      <c r="A599" s="38" t="s">
        <v>492</v>
      </c>
      <c r="B599" s="39">
        <f>SUM(B600:B602)</f>
        <v>781</v>
      </c>
    </row>
    <row r="600" spans="1:2" ht="15" customHeight="1">
      <c r="A600" s="38" t="s">
        <v>493</v>
      </c>
      <c r="B600" s="39">
        <v>0</v>
      </c>
    </row>
    <row r="601" spans="1:2" ht="15" customHeight="1">
      <c r="A601" s="38" t="s">
        <v>494</v>
      </c>
      <c r="B601" s="39">
        <v>0</v>
      </c>
    </row>
    <row r="602" spans="1:2" ht="15" customHeight="1">
      <c r="A602" s="38" t="s">
        <v>495</v>
      </c>
      <c r="B602" s="39">
        <v>781</v>
      </c>
    </row>
    <row r="603" spans="1:2" ht="15" customHeight="1">
      <c r="A603" s="38" t="s">
        <v>496</v>
      </c>
      <c r="B603" s="39">
        <f>SUM(B604:B612)</f>
        <v>9273</v>
      </c>
    </row>
    <row r="604" spans="1:2" ht="15" customHeight="1">
      <c r="A604" s="38" t="s">
        <v>497</v>
      </c>
      <c r="B604" s="39">
        <v>48</v>
      </c>
    </row>
    <row r="605" spans="1:2" ht="15" customHeight="1">
      <c r="A605" s="38" t="s">
        <v>498</v>
      </c>
      <c r="B605" s="39">
        <v>79</v>
      </c>
    </row>
    <row r="606" spans="1:2" ht="15" customHeight="1">
      <c r="A606" s="38" t="s">
        <v>499</v>
      </c>
      <c r="B606" s="39">
        <v>0</v>
      </c>
    </row>
    <row r="607" spans="1:2" ht="15" customHeight="1">
      <c r="A607" s="38" t="s">
        <v>500</v>
      </c>
      <c r="B607" s="39">
        <v>0</v>
      </c>
    </row>
    <row r="608" spans="1:2" ht="15" customHeight="1">
      <c r="A608" s="38" t="s">
        <v>501</v>
      </c>
      <c r="B608" s="39">
        <v>0</v>
      </c>
    </row>
    <row r="609" spans="1:2" ht="15" customHeight="1">
      <c r="A609" s="38" t="s">
        <v>502</v>
      </c>
      <c r="B609" s="39">
        <v>0</v>
      </c>
    </row>
    <row r="610" spans="1:2" ht="15" customHeight="1">
      <c r="A610" s="38" t="s">
        <v>503</v>
      </c>
      <c r="B610" s="39">
        <v>265</v>
      </c>
    </row>
    <row r="611" spans="1:2" ht="15" customHeight="1">
      <c r="A611" s="38" t="s">
        <v>504</v>
      </c>
      <c r="B611" s="39">
        <v>0</v>
      </c>
    </row>
    <row r="612" spans="1:2" ht="15" customHeight="1">
      <c r="A612" s="38" t="s">
        <v>505</v>
      </c>
      <c r="B612" s="39">
        <v>8881</v>
      </c>
    </row>
    <row r="613" spans="1:2" ht="15" customHeight="1">
      <c r="A613" s="38" t="s">
        <v>506</v>
      </c>
      <c r="B613" s="39">
        <f>SUM(B614:B620)</f>
        <v>4095</v>
      </c>
    </row>
    <row r="614" spans="1:2" ht="15" customHeight="1">
      <c r="A614" s="38" t="s">
        <v>507</v>
      </c>
      <c r="B614" s="39">
        <v>2356</v>
      </c>
    </row>
    <row r="615" spans="1:2" ht="15" customHeight="1">
      <c r="A615" s="38" t="s">
        <v>508</v>
      </c>
      <c r="B615" s="39">
        <v>739</v>
      </c>
    </row>
    <row r="616" spans="1:2" ht="15" customHeight="1">
      <c r="A616" s="38" t="s">
        <v>509</v>
      </c>
      <c r="B616" s="39">
        <v>200</v>
      </c>
    </row>
    <row r="617" spans="1:2" ht="15" customHeight="1">
      <c r="A617" s="38" t="s">
        <v>510</v>
      </c>
      <c r="B617" s="39">
        <v>267</v>
      </c>
    </row>
    <row r="618" spans="1:2" ht="15" customHeight="1">
      <c r="A618" s="38" t="s">
        <v>511</v>
      </c>
      <c r="B618" s="39">
        <v>0</v>
      </c>
    </row>
    <row r="619" spans="1:2" ht="15" customHeight="1">
      <c r="A619" s="38" t="s">
        <v>512</v>
      </c>
      <c r="B619" s="39">
        <v>0</v>
      </c>
    </row>
    <row r="620" spans="1:2" ht="15" customHeight="1">
      <c r="A620" s="38" t="s">
        <v>513</v>
      </c>
      <c r="B620" s="39">
        <v>533</v>
      </c>
    </row>
    <row r="621" spans="1:2" ht="15" customHeight="1">
      <c r="A621" s="38" t="s">
        <v>514</v>
      </c>
      <c r="B621" s="39">
        <f>SUM(B622:B627)</f>
        <v>7150</v>
      </c>
    </row>
    <row r="622" spans="1:2" ht="15" customHeight="1">
      <c r="A622" s="38" t="s">
        <v>515</v>
      </c>
      <c r="B622" s="39">
        <v>0</v>
      </c>
    </row>
    <row r="623" spans="1:2" ht="15" customHeight="1">
      <c r="A623" s="38" t="s">
        <v>516</v>
      </c>
      <c r="B623" s="39">
        <v>1577</v>
      </c>
    </row>
    <row r="624" spans="1:2" ht="15" customHeight="1">
      <c r="A624" s="38" t="s">
        <v>517</v>
      </c>
      <c r="B624" s="39">
        <v>359</v>
      </c>
    </row>
    <row r="625" spans="1:2" ht="15" customHeight="1">
      <c r="A625" s="38" t="s">
        <v>518</v>
      </c>
      <c r="B625" s="39">
        <v>0</v>
      </c>
    </row>
    <row r="626" spans="1:2" ht="15" customHeight="1">
      <c r="A626" s="38" t="s">
        <v>519</v>
      </c>
      <c r="B626" s="39">
        <v>555</v>
      </c>
    </row>
    <row r="627" spans="1:2" ht="15" customHeight="1">
      <c r="A627" s="38" t="s">
        <v>520</v>
      </c>
      <c r="B627" s="39">
        <v>4659</v>
      </c>
    </row>
    <row r="628" spans="1:2" ht="15" customHeight="1">
      <c r="A628" s="38" t="s">
        <v>521</v>
      </c>
      <c r="B628" s="39">
        <f>SUM(B629:B634)</f>
        <v>1630</v>
      </c>
    </row>
    <row r="629" spans="1:2" ht="15" customHeight="1">
      <c r="A629" s="38" t="s">
        <v>522</v>
      </c>
      <c r="B629" s="39">
        <v>112</v>
      </c>
    </row>
    <row r="630" spans="1:2" ht="15" customHeight="1">
      <c r="A630" s="38" t="s">
        <v>523</v>
      </c>
      <c r="B630" s="39">
        <v>270</v>
      </c>
    </row>
    <row r="631" spans="1:2" ht="15" customHeight="1">
      <c r="A631" s="38" t="s">
        <v>524</v>
      </c>
      <c r="B631" s="39">
        <v>0</v>
      </c>
    </row>
    <row r="632" spans="1:2" ht="15" customHeight="1">
      <c r="A632" s="38" t="s">
        <v>525</v>
      </c>
      <c r="B632" s="39">
        <v>20</v>
      </c>
    </row>
    <row r="633" spans="1:2" ht="15" customHeight="1">
      <c r="A633" s="38" t="s">
        <v>526</v>
      </c>
      <c r="B633" s="39">
        <v>902</v>
      </c>
    </row>
    <row r="634" spans="1:2" ht="15" customHeight="1">
      <c r="A634" s="38" t="s">
        <v>527</v>
      </c>
      <c r="B634" s="39">
        <v>326</v>
      </c>
    </row>
    <row r="635" spans="1:2" ht="15" customHeight="1">
      <c r="A635" s="38" t="s">
        <v>528</v>
      </c>
      <c r="B635" s="39">
        <f>SUM(B636:B643)</f>
        <v>3803</v>
      </c>
    </row>
    <row r="636" spans="1:2" ht="15" customHeight="1">
      <c r="A636" s="38" t="s">
        <v>85</v>
      </c>
      <c r="B636" s="39">
        <v>208</v>
      </c>
    </row>
    <row r="637" spans="1:2" ht="15" customHeight="1">
      <c r="A637" s="38" t="s">
        <v>86</v>
      </c>
      <c r="B637" s="39">
        <v>776</v>
      </c>
    </row>
    <row r="638" spans="1:2" ht="15" customHeight="1">
      <c r="A638" s="38" t="s">
        <v>87</v>
      </c>
      <c r="B638" s="39">
        <v>0</v>
      </c>
    </row>
    <row r="639" spans="1:2" ht="15" customHeight="1">
      <c r="A639" s="38" t="s">
        <v>529</v>
      </c>
      <c r="B639" s="39">
        <v>39</v>
      </c>
    </row>
    <row r="640" spans="1:2" ht="15" customHeight="1">
      <c r="A640" s="38" t="s">
        <v>530</v>
      </c>
      <c r="B640" s="39">
        <v>67</v>
      </c>
    </row>
    <row r="641" spans="1:3" ht="15" customHeight="1">
      <c r="A641" s="38" t="s">
        <v>531</v>
      </c>
      <c r="B641" s="39">
        <v>0</v>
      </c>
    </row>
    <row r="642" spans="1:3" ht="15" customHeight="1">
      <c r="A642" s="38" t="s">
        <v>532</v>
      </c>
      <c r="B642" s="39">
        <v>0</v>
      </c>
    </row>
    <row r="643" spans="1:3" ht="15" customHeight="1">
      <c r="A643" s="38" t="s">
        <v>533</v>
      </c>
      <c r="B643" s="39">
        <v>2713</v>
      </c>
    </row>
    <row r="644" spans="1:3" ht="15" customHeight="1">
      <c r="A644" s="38" t="s">
        <v>534</v>
      </c>
      <c r="B644" s="39">
        <f>SUM(B645:B648)</f>
        <v>91</v>
      </c>
    </row>
    <row r="645" spans="1:3" ht="15" customHeight="1">
      <c r="A645" s="38" t="s">
        <v>85</v>
      </c>
      <c r="B645" s="39">
        <v>61</v>
      </c>
    </row>
    <row r="646" spans="1:3" ht="15" customHeight="1">
      <c r="A646" s="38" t="s">
        <v>86</v>
      </c>
      <c r="B646" s="39">
        <v>5</v>
      </c>
    </row>
    <row r="647" spans="1:3" ht="15" customHeight="1">
      <c r="A647" s="38" t="s">
        <v>87</v>
      </c>
      <c r="B647" s="39">
        <v>0</v>
      </c>
    </row>
    <row r="648" spans="1:3" ht="15" customHeight="1">
      <c r="A648" s="38" t="s">
        <v>535</v>
      </c>
      <c r="B648" s="39">
        <v>25</v>
      </c>
    </row>
    <row r="649" spans="1:3" ht="15" customHeight="1">
      <c r="A649" s="38" t="s">
        <v>536</v>
      </c>
      <c r="B649" s="39">
        <v>214</v>
      </c>
    </row>
    <row r="650" spans="1:3" ht="15" customHeight="1">
      <c r="A650" s="38" t="s">
        <v>537</v>
      </c>
      <c r="B650" s="39">
        <v>214</v>
      </c>
    </row>
    <row r="651" spans="1:3" ht="15" customHeight="1">
      <c r="A651" s="38" t="s">
        <v>538</v>
      </c>
      <c r="B651" s="39">
        <v>0</v>
      </c>
      <c r="C651" s="8">
        <f>B651/186329*248888</f>
        <v>0</v>
      </c>
    </row>
    <row r="652" spans="1:3" ht="15" customHeight="1">
      <c r="A652" s="38" t="s">
        <v>539</v>
      </c>
      <c r="B652" s="39">
        <f>SUM(B653:B654)</f>
        <v>602</v>
      </c>
    </row>
    <row r="653" spans="1:3" ht="15" customHeight="1">
      <c r="A653" s="38" t="s">
        <v>540</v>
      </c>
      <c r="B653" s="39">
        <v>28</v>
      </c>
    </row>
    <row r="654" spans="1:3" ht="15" customHeight="1">
      <c r="A654" s="38" t="s">
        <v>541</v>
      </c>
      <c r="B654" s="39">
        <v>574</v>
      </c>
    </row>
    <row r="655" spans="1:3" ht="15" customHeight="1">
      <c r="A655" s="38" t="s">
        <v>542</v>
      </c>
      <c r="B655" s="39">
        <v>0</v>
      </c>
      <c r="C655" s="8">
        <f t="shared" ref="C655:C663" si="5">B655/186329*248888</f>
        <v>0</v>
      </c>
    </row>
    <row r="656" spans="1:3" ht="15" customHeight="1">
      <c r="A656" s="38" t="s">
        <v>543</v>
      </c>
      <c r="B656" s="39">
        <v>0</v>
      </c>
      <c r="C656" s="8">
        <f t="shared" si="5"/>
        <v>0</v>
      </c>
    </row>
    <row r="657" spans="1:3" ht="15" customHeight="1">
      <c r="A657" s="38" t="s">
        <v>544</v>
      </c>
      <c r="B657" s="39">
        <v>0</v>
      </c>
      <c r="C657" s="8">
        <f t="shared" si="5"/>
        <v>0</v>
      </c>
    </row>
    <row r="658" spans="1:3" ht="15" customHeight="1">
      <c r="A658" s="38" t="s">
        <v>545</v>
      </c>
      <c r="B658" s="39">
        <v>0</v>
      </c>
      <c r="C658" s="8">
        <f t="shared" si="5"/>
        <v>0</v>
      </c>
    </row>
    <row r="659" spans="1:3" ht="15" customHeight="1">
      <c r="A659" s="38" t="s">
        <v>546</v>
      </c>
      <c r="B659" s="39">
        <v>0</v>
      </c>
      <c r="C659" s="8">
        <f t="shared" si="5"/>
        <v>0</v>
      </c>
    </row>
    <row r="660" spans="1:3" ht="15" customHeight="1">
      <c r="A660" s="38" t="s">
        <v>547</v>
      </c>
      <c r="B660" s="39">
        <v>0</v>
      </c>
      <c r="C660" s="8">
        <f t="shared" si="5"/>
        <v>0</v>
      </c>
    </row>
    <row r="661" spans="1:3" ht="15" customHeight="1">
      <c r="A661" s="38" t="s">
        <v>548</v>
      </c>
      <c r="B661" s="39">
        <v>0</v>
      </c>
      <c r="C661" s="8">
        <f t="shared" si="5"/>
        <v>0</v>
      </c>
    </row>
    <row r="662" spans="1:3" ht="15" customHeight="1">
      <c r="A662" s="38" t="s">
        <v>549</v>
      </c>
      <c r="B662" s="39">
        <v>0</v>
      </c>
      <c r="C662" s="8">
        <f t="shared" si="5"/>
        <v>0</v>
      </c>
    </row>
    <row r="663" spans="1:3" ht="15" customHeight="1">
      <c r="A663" s="38" t="s">
        <v>550</v>
      </c>
      <c r="B663" s="39">
        <v>0</v>
      </c>
      <c r="C663" s="8">
        <f t="shared" si="5"/>
        <v>0</v>
      </c>
    </row>
    <row r="664" spans="1:3" ht="15" customHeight="1">
      <c r="A664" s="38" t="s">
        <v>551</v>
      </c>
      <c r="B664" s="39">
        <f>SUM(B665:B667)</f>
        <v>137212</v>
      </c>
    </row>
    <row r="665" spans="1:3" ht="15" customHeight="1">
      <c r="A665" s="38" t="s">
        <v>552</v>
      </c>
      <c r="B665" s="39">
        <v>137212</v>
      </c>
    </row>
    <row r="666" spans="1:3" ht="15" customHeight="1">
      <c r="A666" s="38" t="s">
        <v>553</v>
      </c>
      <c r="B666" s="39">
        <v>0</v>
      </c>
      <c r="C666" s="8">
        <f>B666/186329*248888</f>
        <v>0</v>
      </c>
    </row>
    <row r="667" spans="1:3" ht="15" customHeight="1">
      <c r="A667" s="38" t="s">
        <v>554</v>
      </c>
      <c r="B667" s="39">
        <v>0</v>
      </c>
      <c r="C667" s="8">
        <f>B667/186329*248888</f>
        <v>0</v>
      </c>
    </row>
    <row r="668" spans="1:3" ht="15" customHeight="1">
      <c r="A668" s="38" t="s">
        <v>555</v>
      </c>
      <c r="B668" s="39">
        <f>SUM(B669:B672)</f>
        <v>1781</v>
      </c>
    </row>
    <row r="669" spans="1:3" ht="15" customHeight="1">
      <c r="A669" s="38" t="s">
        <v>556</v>
      </c>
      <c r="B669" s="39">
        <v>363</v>
      </c>
    </row>
    <row r="670" spans="1:3" ht="15" customHeight="1">
      <c r="A670" s="38" t="s">
        <v>557</v>
      </c>
      <c r="B670" s="39">
        <v>1026</v>
      </c>
    </row>
    <row r="671" spans="1:3" ht="15" customHeight="1">
      <c r="A671" s="38" t="s">
        <v>558</v>
      </c>
      <c r="B671" s="39">
        <v>389</v>
      </c>
    </row>
    <row r="672" spans="1:3" ht="15" customHeight="1">
      <c r="A672" s="38" t="s">
        <v>559</v>
      </c>
      <c r="B672" s="39">
        <v>3</v>
      </c>
    </row>
    <row r="673" spans="1:5" ht="15" customHeight="1">
      <c r="A673" s="38" t="s">
        <v>560</v>
      </c>
      <c r="B673" s="8">
        <f>SUM(B674:B680)</f>
        <v>250</v>
      </c>
    </row>
    <row r="674" spans="1:5" ht="15" customHeight="1">
      <c r="A674" s="38" t="s">
        <v>85</v>
      </c>
      <c r="B674" s="39">
        <v>182</v>
      </c>
    </row>
    <row r="675" spans="1:5" ht="15" customHeight="1">
      <c r="A675" s="38" t="s">
        <v>86</v>
      </c>
      <c r="B675" s="39">
        <v>0</v>
      </c>
    </row>
    <row r="676" spans="1:5" ht="15" customHeight="1">
      <c r="A676" s="38" t="s">
        <v>87</v>
      </c>
      <c r="B676" s="39">
        <v>0</v>
      </c>
    </row>
    <row r="677" spans="1:5" ht="15" customHeight="1">
      <c r="A677" s="38" t="s">
        <v>561</v>
      </c>
      <c r="B677" s="39">
        <v>13</v>
      </c>
    </row>
    <row r="678" spans="1:5" ht="15" customHeight="1">
      <c r="A678" s="38" t="s">
        <v>562</v>
      </c>
      <c r="B678" s="39">
        <v>0</v>
      </c>
    </row>
    <row r="679" spans="1:5" ht="15" customHeight="1">
      <c r="A679" s="38" t="s">
        <v>94</v>
      </c>
      <c r="B679" s="39">
        <v>0</v>
      </c>
    </row>
    <row r="680" spans="1:5" ht="15" customHeight="1">
      <c r="A680" s="38" t="s">
        <v>563</v>
      </c>
      <c r="B680" s="39">
        <v>55</v>
      </c>
    </row>
    <row r="681" spans="1:5" ht="15" customHeight="1">
      <c r="A681" s="38" t="s">
        <v>564</v>
      </c>
      <c r="B681" s="39">
        <v>3885</v>
      </c>
    </row>
    <row r="682" spans="1:5" ht="15" customHeight="1">
      <c r="A682" s="38" t="s">
        <v>565</v>
      </c>
      <c r="B682" s="39">
        <v>3885</v>
      </c>
    </row>
    <row r="683" spans="1:5" ht="15" customHeight="1">
      <c r="A683" s="38" t="s">
        <v>566</v>
      </c>
      <c r="B683" s="39">
        <f>SUM(B684,B689,B706,B718,B721,B725,B730,B734,B738,B741,B750,B752)</f>
        <v>32536</v>
      </c>
    </row>
    <row r="684" spans="1:5" ht="15" customHeight="1">
      <c r="A684" s="38" t="s">
        <v>567</v>
      </c>
      <c r="B684" s="39">
        <f>SUM(B685:B688)</f>
        <v>3601</v>
      </c>
    </row>
    <row r="685" spans="1:5" ht="15" customHeight="1">
      <c r="A685" s="38" t="s">
        <v>85</v>
      </c>
      <c r="B685" s="39">
        <v>1555</v>
      </c>
    </row>
    <row r="686" spans="1:5" ht="15" customHeight="1">
      <c r="A686" s="38" t="s">
        <v>86</v>
      </c>
      <c r="B686" s="39">
        <v>243</v>
      </c>
    </row>
    <row r="687" spans="1:5" ht="15" customHeight="1">
      <c r="A687" s="38" t="s">
        <v>87</v>
      </c>
      <c r="B687" s="39">
        <v>0</v>
      </c>
      <c r="D687" s="12"/>
      <c r="E687" s="12"/>
    </row>
    <row r="688" spans="1:5" ht="15" customHeight="1">
      <c r="A688" s="38" t="s">
        <v>568</v>
      </c>
      <c r="B688" s="39">
        <v>1803</v>
      </c>
    </row>
    <row r="689" spans="1:3" ht="15" customHeight="1">
      <c r="A689" s="38" t="s">
        <v>569</v>
      </c>
      <c r="B689" s="39">
        <f>SUM(B690:B701)</f>
        <v>3419</v>
      </c>
    </row>
    <row r="690" spans="1:3" ht="15" customHeight="1">
      <c r="A690" s="38" t="s">
        <v>570</v>
      </c>
      <c r="B690" s="39">
        <v>459</v>
      </c>
    </row>
    <row r="691" spans="1:3" ht="15" customHeight="1">
      <c r="A691" s="38" t="s">
        <v>571</v>
      </c>
      <c r="B691" s="39">
        <v>220</v>
      </c>
    </row>
    <row r="692" spans="1:3" ht="15" customHeight="1">
      <c r="A692" s="38" t="s">
        <v>572</v>
      </c>
      <c r="B692" s="39">
        <v>0</v>
      </c>
    </row>
    <row r="693" spans="1:3" ht="15" customHeight="1">
      <c r="A693" s="38" t="s">
        <v>573</v>
      </c>
      <c r="B693" s="39">
        <v>0</v>
      </c>
    </row>
    <row r="694" spans="1:3" ht="15" customHeight="1">
      <c r="A694" s="38" t="s">
        <v>574</v>
      </c>
      <c r="B694" s="39">
        <v>1430</v>
      </c>
    </row>
    <row r="695" spans="1:3" ht="15" customHeight="1">
      <c r="A695" s="38" t="s">
        <v>575</v>
      </c>
      <c r="B695" s="39">
        <v>20</v>
      </c>
    </row>
    <row r="696" spans="1:3" ht="15" customHeight="1">
      <c r="A696" s="38" t="s">
        <v>576</v>
      </c>
      <c r="B696" s="39">
        <v>0</v>
      </c>
    </row>
    <row r="697" spans="1:3" ht="15" customHeight="1">
      <c r="A697" s="38" t="s">
        <v>577</v>
      </c>
      <c r="B697" s="39">
        <v>0</v>
      </c>
    </row>
    <row r="698" spans="1:3" ht="15" customHeight="1">
      <c r="A698" s="38" t="s">
        <v>578</v>
      </c>
      <c r="B698" s="39">
        <v>0</v>
      </c>
    </row>
    <row r="699" spans="1:3" ht="15" customHeight="1">
      <c r="A699" s="38" t="s">
        <v>579</v>
      </c>
      <c r="B699" s="39">
        <v>0</v>
      </c>
    </row>
    <row r="700" spans="1:3" ht="15" customHeight="1">
      <c r="A700" s="38" t="s">
        <v>580</v>
      </c>
      <c r="B700" s="39">
        <v>0</v>
      </c>
    </row>
    <row r="701" spans="1:3" ht="15" customHeight="1">
      <c r="A701" s="38" t="s">
        <v>581</v>
      </c>
      <c r="B701" s="39">
        <v>1290</v>
      </c>
    </row>
    <row r="702" spans="1:3" ht="15" customHeight="1">
      <c r="A702" s="38" t="s">
        <v>582</v>
      </c>
      <c r="B702" s="39">
        <v>0</v>
      </c>
      <c r="C702" s="8">
        <f>B702/24643*32536</f>
        <v>0</v>
      </c>
    </row>
    <row r="703" spans="1:3" ht="15" customHeight="1">
      <c r="A703" s="38" t="s">
        <v>583</v>
      </c>
      <c r="B703" s="39">
        <v>0</v>
      </c>
      <c r="C703" s="8">
        <f>B703/24643*32536</f>
        <v>0</v>
      </c>
    </row>
    <row r="704" spans="1:3" ht="15" customHeight="1">
      <c r="A704" s="38" t="s">
        <v>584</v>
      </c>
      <c r="B704" s="39">
        <v>0</v>
      </c>
      <c r="C704" s="8">
        <f>B704/24643*32536</f>
        <v>0</v>
      </c>
    </row>
    <row r="705" spans="1:3" ht="15" customHeight="1">
      <c r="A705" s="38" t="s">
        <v>585</v>
      </c>
      <c r="B705" s="39">
        <v>0</v>
      </c>
      <c r="C705" s="8">
        <f>B705/24643*32536</f>
        <v>0</v>
      </c>
    </row>
    <row r="706" spans="1:3" ht="15" customHeight="1">
      <c r="A706" s="38" t="s">
        <v>586</v>
      </c>
      <c r="B706" s="39">
        <f>SUM(B707:B717)</f>
        <v>8913</v>
      </c>
    </row>
    <row r="707" spans="1:3" ht="15" customHeight="1">
      <c r="A707" s="38" t="s">
        <v>587</v>
      </c>
      <c r="B707" s="39">
        <v>1920</v>
      </c>
    </row>
    <row r="708" spans="1:3" ht="15" customHeight="1">
      <c r="A708" s="38" t="s">
        <v>588</v>
      </c>
      <c r="B708" s="39">
        <v>421</v>
      </c>
    </row>
    <row r="709" spans="1:3" ht="15" customHeight="1">
      <c r="A709" s="38" t="s">
        <v>589</v>
      </c>
      <c r="B709" s="39">
        <v>519</v>
      </c>
    </row>
    <row r="710" spans="1:3" ht="15" customHeight="1">
      <c r="A710" s="38" t="s">
        <v>590</v>
      </c>
      <c r="B710" s="39">
        <v>0</v>
      </c>
    </row>
    <row r="711" spans="1:3" ht="15" customHeight="1">
      <c r="A711" s="38" t="s">
        <v>591</v>
      </c>
      <c r="B711" s="39">
        <v>86</v>
      </c>
    </row>
    <row r="712" spans="1:3" ht="15" customHeight="1">
      <c r="A712" s="38" t="s">
        <v>592</v>
      </c>
      <c r="B712" s="39">
        <v>2095</v>
      </c>
    </row>
    <row r="713" spans="1:3" ht="15" customHeight="1">
      <c r="A713" s="38" t="s">
        <v>593</v>
      </c>
      <c r="B713" s="39">
        <v>0</v>
      </c>
    </row>
    <row r="714" spans="1:3" ht="15" customHeight="1">
      <c r="A714" s="38" t="s">
        <v>594</v>
      </c>
      <c r="B714" s="39">
        <v>30</v>
      </c>
    </row>
    <row r="715" spans="1:3" ht="15" customHeight="1">
      <c r="A715" s="38" t="s">
        <v>595</v>
      </c>
      <c r="B715" s="39">
        <v>1741</v>
      </c>
    </row>
    <row r="716" spans="1:3" ht="15" customHeight="1">
      <c r="A716" s="38" t="s">
        <v>596</v>
      </c>
      <c r="B716" s="39">
        <v>0</v>
      </c>
    </row>
    <row r="717" spans="1:3" ht="15" customHeight="1">
      <c r="A717" s="38" t="s">
        <v>597</v>
      </c>
      <c r="B717" s="39">
        <v>2101</v>
      </c>
    </row>
    <row r="718" spans="1:3" ht="15" customHeight="1">
      <c r="A718" s="38" t="s">
        <v>598</v>
      </c>
      <c r="B718" s="39">
        <f>SUM(B719:B720)</f>
        <v>168</v>
      </c>
    </row>
    <row r="719" spans="1:3" ht="15" customHeight="1">
      <c r="A719" s="38" t="s">
        <v>599</v>
      </c>
      <c r="B719" s="39">
        <v>168</v>
      </c>
    </row>
    <row r="720" spans="1:3" ht="15" customHeight="1">
      <c r="A720" s="38" t="s">
        <v>600</v>
      </c>
      <c r="B720" s="39">
        <v>0</v>
      </c>
      <c r="C720" s="8">
        <f>B720/24643*32536</f>
        <v>0</v>
      </c>
    </row>
    <row r="721" spans="1:3" ht="15" customHeight="1">
      <c r="A721" s="38" t="s">
        <v>601</v>
      </c>
      <c r="B721" s="39">
        <f>SUM(B722:B724)</f>
        <v>2234</v>
      </c>
    </row>
    <row r="722" spans="1:3" ht="15" customHeight="1">
      <c r="A722" s="38" t="s">
        <v>602</v>
      </c>
      <c r="B722" s="39">
        <v>0</v>
      </c>
    </row>
    <row r="723" spans="1:3" ht="15" customHeight="1">
      <c r="A723" s="38" t="s">
        <v>603</v>
      </c>
      <c r="B723" s="39">
        <v>2002</v>
      </c>
    </row>
    <row r="724" spans="1:3" ht="15" customHeight="1">
      <c r="A724" s="38" t="s">
        <v>604</v>
      </c>
      <c r="B724" s="39">
        <v>232</v>
      </c>
    </row>
    <row r="725" spans="1:3" ht="15" customHeight="1">
      <c r="A725" s="38" t="s">
        <v>605</v>
      </c>
      <c r="B725" s="39">
        <f>SUM(B726:B729)</f>
        <v>8863</v>
      </c>
    </row>
    <row r="726" spans="1:3" ht="15" customHeight="1">
      <c r="A726" s="38" t="s">
        <v>606</v>
      </c>
      <c r="B726" s="39">
        <v>4702</v>
      </c>
    </row>
    <row r="727" spans="1:3" ht="15" customHeight="1">
      <c r="A727" s="38" t="s">
        <v>607</v>
      </c>
      <c r="B727" s="39">
        <v>1697</v>
      </c>
    </row>
    <row r="728" spans="1:3" ht="15" customHeight="1">
      <c r="A728" s="38" t="s">
        <v>608</v>
      </c>
      <c r="B728" s="39">
        <v>2464</v>
      </c>
    </row>
    <row r="729" spans="1:3" ht="15" customHeight="1">
      <c r="A729" s="38" t="s">
        <v>609</v>
      </c>
      <c r="B729" s="39">
        <v>0</v>
      </c>
      <c r="C729" s="8">
        <f>B729/24643*32536</f>
        <v>0</v>
      </c>
    </row>
    <row r="730" spans="1:3" ht="15" customHeight="1">
      <c r="A730" s="38" t="s">
        <v>610</v>
      </c>
      <c r="B730" s="39">
        <f>SUM(B731:B733)</f>
        <v>83</v>
      </c>
    </row>
    <row r="731" spans="1:3" ht="15" customHeight="1">
      <c r="A731" s="38" t="s">
        <v>611</v>
      </c>
      <c r="B731" s="39">
        <v>9</v>
      </c>
    </row>
    <row r="732" spans="1:3" ht="15" customHeight="1">
      <c r="A732" s="38" t="s">
        <v>612</v>
      </c>
      <c r="B732" s="8">
        <v>0</v>
      </c>
    </row>
    <row r="733" spans="1:3" ht="15" customHeight="1">
      <c r="A733" s="38" t="s">
        <v>613</v>
      </c>
      <c r="B733" s="39">
        <v>74</v>
      </c>
    </row>
    <row r="734" spans="1:3" ht="15" customHeight="1">
      <c r="A734" s="38" t="s">
        <v>614</v>
      </c>
      <c r="B734" s="39">
        <f>SUM(B735:B737)</f>
        <v>406</v>
      </c>
    </row>
    <row r="735" spans="1:3" ht="15" customHeight="1">
      <c r="A735" s="38" t="s">
        <v>615</v>
      </c>
      <c r="B735" s="39">
        <v>26</v>
      </c>
    </row>
    <row r="736" spans="1:3" ht="15" customHeight="1">
      <c r="A736" s="38" t="s">
        <v>616</v>
      </c>
      <c r="B736" s="39">
        <v>318</v>
      </c>
    </row>
    <row r="737" spans="1:3" ht="15" customHeight="1">
      <c r="A737" s="38" t="s">
        <v>617</v>
      </c>
      <c r="B737" s="39">
        <v>62</v>
      </c>
    </row>
    <row r="738" spans="1:3" ht="15" customHeight="1">
      <c r="A738" s="38" t="s">
        <v>618</v>
      </c>
      <c r="B738" s="39">
        <f>SUM(B739:B740)</f>
        <v>96</v>
      </c>
    </row>
    <row r="739" spans="1:3" ht="15" customHeight="1">
      <c r="A739" s="38" t="s">
        <v>619</v>
      </c>
      <c r="B739" s="39">
        <v>96</v>
      </c>
    </row>
    <row r="740" spans="1:3" ht="15" customHeight="1">
      <c r="A740" s="38" t="s">
        <v>620</v>
      </c>
      <c r="B740" s="39">
        <v>0</v>
      </c>
      <c r="C740" s="8">
        <f>B740/24643*32536</f>
        <v>0</v>
      </c>
    </row>
    <row r="741" spans="1:3" ht="15" customHeight="1">
      <c r="A741" s="38" t="s">
        <v>621</v>
      </c>
      <c r="B741" s="39">
        <f>SUM(B742:B749)</f>
        <v>585</v>
      </c>
    </row>
    <row r="742" spans="1:3" ht="15" customHeight="1">
      <c r="A742" s="38" t="s">
        <v>85</v>
      </c>
      <c r="B742" s="39">
        <v>91</v>
      </c>
    </row>
    <row r="743" spans="1:3" ht="15" customHeight="1">
      <c r="A743" s="38" t="s">
        <v>86</v>
      </c>
      <c r="B743" s="8">
        <v>449</v>
      </c>
    </row>
    <row r="744" spans="1:3" ht="15" customHeight="1">
      <c r="A744" s="38" t="s">
        <v>87</v>
      </c>
      <c r="B744" s="39">
        <v>0</v>
      </c>
    </row>
    <row r="745" spans="1:3" ht="15" customHeight="1">
      <c r="A745" s="38" t="s">
        <v>126</v>
      </c>
      <c r="B745" s="39">
        <v>0</v>
      </c>
    </row>
    <row r="746" spans="1:3" ht="15" customHeight="1">
      <c r="A746" s="38" t="s">
        <v>622</v>
      </c>
      <c r="B746" s="39">
        <v>0</v>
      </c>
    </row>
    <row r="747" spans="1:3" ht="15" customHeight="1">
      <c r="A747" s="38" t="s">
        <v>623</v>
      </c>
      <c r="B747" s="39">
        <v>0</v>
      </c>
    </row>
    <row r="748" spans="1:3" ht="15" customHeight="1">
      <c r="A748" s="38" t="s">
        <v>94</v>
      </c>
      <c r="B748" s="39">
        <v>0</v>
      </c>
    </row>
    <row r="749" spans="1:3" ht="15" customHeight="1">
      <c r="A749" s="38" t="s">
        <v>624</v>
      </c>
      <c r="B749" s="39">
        <v>45</v>
      </c>
    </row>
    <row r="750" spans="1:3" ht="15" customHeight="1">
      <c r="A750" s="38" t="s">
        <v>625</v>
      </c>
      <c r="B750" s="39">
        <v>25</v>
      </c>
    </row>
    <row r="751" spans="1:3" ht="15" customHeight="1">
      <c r="A751" s="38" t="s">
        <v>626</v>
      </c>
      <c r="B751" s="39">
        <v>25</v>
      </c>
    </row>
    <row r="752" spans="1:3" ht="15" customHeight="1">
      <c r="A752" s="38" t="s">
        <v>627</v>
      </c>
      <c r="B752" s="39">
        <v>4143</v>
      </c>
    </row>
    <row r="753" spans="1:6" ht="15" customHeight="1">
      <c r="A753" s="38" t="s">
        <v>628</v>
      </c>
      <c r="B753" s="39">
        <v>4143</v>
      </c>
    </row>
    <row r="754" spans="1:6" ht="15" customHeight="1">
      <c r="A754" s="38" t="s">
        <v>629</v>
      </c>
      <c r="B754" s="39">
        <f>SUM(B755,B765,B769,B783,B790,B804,B806,B816,B831)</f>
        <v>9991</v>
      </c>
      <c r="E754" s="12"/>
      <c r="F754" s="12"/>
    </row>
    <row r="755" spans="1:6" ht="15" customHeight="1">
      <c r="A755" s="38" t="s">
        <v>630</v>
      </c>
      <c r="B755" s="39">
        <v>2366</v>
      </c>
    </row>
    <row r="756" spans="1:6" ht="15" customHeight="1">
      <c r="A756" s="38" t="s">
        <v>85</v>
      </c>
      <c r="B756" s="39">
        <v>1301</v>
      </c>
    </row>
    <row r="757" spans="1:6" ht="15" customHeight="1">
      <c r="A757" s="38" t="s">
        <v>86</v>
      </c>
      <c r="B757" s="39">
        <v>0</v>
      </c>
    </row>
    <row r="758" spans="1:6" ht="15" customHeight="1">
      <c r="A758" s="38" t="s">
        <v>87</v>
      </c>
      <c r="B758" s="39">
        <v>0</v>
      </c>
    </row>
    <row r="759" spans="1:6" ht="15" customHeight="1">
      <c r="A759" s="38" t="s">
        <v>631</v>
      </c>
      <c r="B759" s="39">
        <v>0</v>
      </c>
    </row>
    <row r="760" spans="1:6" ht="15" customHeight="1">
      <c r="A760" s="38" t="s">
        <v>632</v>
      </c>
      <c r="B760" s="39">
        <v>0</v>
      </c>
    </row>
    <row r="761" spans="1:6" ht="15" customHeight="1">
      <c r="A761" s="38" t="s">
        <v>633</v>
      </c>
      <c r="B761" s="39">
        <v>0</v>
      </c>
    </row>
    <row r="762" spans="1:6" ht="15" customHeight="1">
      <c r="A762" s="38" t="s">
        <v>634</v>
      </c>
      <c r="B762" s="39">
        <v>0</v>
      </c>
    </row>
    <row r="763" spans="1:6" ht="15" customHeight="1">
      <c r="A763" s="38" t="s">
        <v>635</v>
      </c>
      <c r="B763" s="39">
        <v>0</v>
      </c>
    </row>
    <row r="764" spans="1:6" ht="15" customHeight="1">
      <c r="A764" s="38" t="s">
        <v>636</v>
      </c>
      <c r="B764" s="39">
        <v>1065</v>
      </c>
    </row>
    <row r="765" spans="1:6" ht="15" customHeight="1">
      <c r="A765" s="38" t="s">
        <v>637</v>
      </c>
      <c r="B765" s="39">
        <v>100</v>
      </c>
    </row>
    <row r="766" spans="1:6" ht="15" customHeight="1">
      <c r="A766" s="38" t="s">
        <v>638</v>
      </c>
      <c r="B766" s="39">
        <v>0</v>
      </c>
    </row>
    <row r="767" spans="1:6" ht="15" customHeight="1">
      <c r="A767" s="38" t="s">
        <v>639</v>
      </c>
      <c r="B767" s="39">
        <v>0</v>
      </c>
    </row>
    <row r="768" spans="1:6" ht="15" customHeight="1">
      <c r="A768" s="38" t="s">
        <v>640</v>
      </c>
      <c r="B768" s="39">
        <v>100</v>
      </c>
    </row>
    <row r="769" spans="1:2" ht="15" customHeight="1">
      <c r="A769" s="38" t="s">
        <v>641</v>
      </c>
      <c r="B769" s="39">
        <v>1553</v>
      </c>
    </row>
    <row r="770" spans="1:2" ht="15" customHeight="1">
      <c r="A770" s="38" t="s">
        <v>642</v>
      </c>
      <c r="B770" s="39">
        <v>700</v>
      </c>
    </row>
    <row r="771" spans="1:2" ht="15" customHeight="1">
      <c r="A771" s="38" t="s">
        <v>643</v>
      </c>
      <c r="B771" s="39">
        <v>0</v>
      </c>
    </row>
    <row r="772" spans="1:2" ht="15" customHeight="1">
      <c r="A772" s="38" t="s">
        <v>644</v>
      </c>
      <c r="B772" s="39">
        <v>0</v>
      </c>
    </row>
    <row r="773" spans="1:2" ht="15" customHeight="1">
      <c r="A773" s="38" t="s">
        <v>645</v>
      </c>
      <c r="B773" s="39">
        <v>0</v>
      </c>
    </row>
    <row r="774" spans="1:2" ht="15" customHeight="1">
      <c r="A774" s="38" t="s">
        <v>646</v>
      </c>
      <c r="B774" s="39">
        <v>0</v>
      </c>
    </row>
    <row r="775" spans="1:2" ht="15" customHeight="1">
      <c r="A775" s="38" t="s">
        <v>647</v>
      </c>
      <c r="B775" s="39">
        <v>0</v>
      </c>
    </row>
    <row r="776" spans="1:2" ht="15" customHeight="1">
      <c r="A776" s="38" t="s">
        <v>648</v>
      </c>
      <c r="B776" s="39">
        <v>853</v>
      </c>
    </row>
    <row r="777" spans="1:2" ht="15" customHeight="1">
      <c r="A777" s="38" t="s">
        <v>649</v>
      </c>
      <c r="B777" s="39">
        <v>0</v>
      </c>
    </row>
    <row r="778" spans="1:2" ht="15" customHeight="1">
      <c r="A778" s="38" t="s">
        <v>650</v>
      </c>
      <c r="B778" s="39">
        <v>0</v>
      </c>
    </row>
    <row r="779" spans="1:2" ht="15" customHeight="1">
      <c r="A779" s="38" t="s">
        <v>651</v>
      </c>
      <c r="B779" s="39">
        <v>0</v>
      </c>
    </row>
    <row r="780" spans="1:2" ht="15" customHeight="1">
      <c r="A780" s="38" t="s">
        <v>652</v>
      </c>
      <c r="B780" s="39">
        <v>0</v>
      </c>
    </row>
    <row r="781" spans="1:2" ht="15" customHeight="1">
      <c r="A781" s="38" t="s">
        <v>653</v>
      </c>
      <c r="B781" s="8">
        <v>0</v>
      </c>
    </row>
    <row r="782" spans="1:2" ht="15" customHeight="1">
      <c r="A782" s="38" t="s">
        <v>654</v>
      </c>
      <c r="B782" s="39">
        <v>0</v>
      </c>
    </row>
    <row r="783" spans="1:2" ht="15" customHeight="1">
      <c r="A783" s="38" t="s">
        <v>655</v>
      </c>
      <c r="B783" s="39">
        <v>3</v>
      </c>
    </row>
    <row r="784" spans="1:2" ht="15" customHeight="1">
      <c r="A784" s="38" t="s">
        <v>656</v>
      </c>
      <c r="B784" s="39">
        <v>0</v>
      </c>
    </row>
    <row r="785" spans="1:2" ht="15" customHeight="1">
      <c r="A785" s="38" t="s">
        <v>657</v>
      </c>
      <c r="B785" s="39">
        <v>0</v>
      </c>
    </row>
    <row r="786" spans="1:2" ht="15" customHeight="1">
      <c r="A786" s="38" t="s">
        <v>658</v>
      </c>
      <c r="B786" s="39">
        <v>0</v>
      </c>
    </row>
    <row r="787" spans="1:2" ht="15" customHeight="1">
      <c r="A787" s="38" t="s">
        <v>659</v>
      </c>
      <c r="B787" s="39">
        <v>0</v>
      </c>
    </row>
    <row r="788" spans="1:2" ht="15" customHeight="1">
      <c r="A788" s="38" t="s">
        <v>660</v>
      </c>
      <c r="B788" s="39">
        <v>3</v>
      </c>
    </row>
    <row r="789" spans="1:2" ht="15" customHeight="1">
      <c r="A789" s="38" t="s">
        <v>661</v>
      </c>
      <c r="B789" s="39">
        <v>0</v>
      </c>
    </row>
    <row r="790" spans="1:2" ht="15" customHeight="1">
      <c r="A790" s="38" t="s">
        <v>662</v>
      </c>
      <c r="B790" s="39">
        <v>28</v>
      </c>
    </row>
    <row r="791" spans="1:2" ht="15" customHeight="1">
      <c r="A791" s="38" t="s">
        <v>663</v>
      </c>
      <c r="B791" s="39">
        <v>0</v>
      </c>
    </row>
    <row r="792" spans="1:2" ht="15" customHeight="1">
      <c r="A792" s="38" t="s">
        <v>664</v>
      </c>
      <c r="B792" s="39">
        <v>0</v>
      </c>
    </row>
    <row r="793" spans="1:2" ht="15" customHeight="1">
      <c r="A793" s="38" t="s">
        <v>665</v>
      </c>
      <c r="B793" s="39">
        <v>0</v>
      </c>
    </row>
    <row r="794" spans="1:2" ht="15" customHeight="1">
      <c r="A794" s="38" t="s">
        <v>666</v>
      </c>
      <c r="B794" s="39">
        <v>0</v>
      </c>
    </row>
    <row r="795" spans="1:2" ht="15" customHeight="1">
      <c r="A795" s="38" t="s">
        <v>667</v>
      </c>
      <c r="B795" s="39">
        <v>28</v>
      </c>
    </row>
    <row r="796" spans="1:2" ht="15" customHeight="1">
      <c r="A796" s="38" t="s">
        <v>668</v>
      </c>
      <c r="B796" s="39">
        <v>0</v>
      </c>
    </row>
    <row r="797" spans="1:2" ht="15" customHeight="1">
      <c r="A797" s="38" t="s">
        <v>669</v>
      </c>
      <c r="B797" s="39">
        <v>0</v>
      </c>
    </row>
    <row r="798" spans="1:2" ht="15" customHeight="1">
      <c r="A798" s="38" t="s">
        <v>670</v>
      </c>
      <c r="B798" s="39">
        <v>0</v>
      </c>
    </row>
    <row r="799" spans="1:2" ht="15" customHeight="1">
      <c r="A799" s="38" t="s">
        <v>671</v>
      </c>
      <c r="B799" s="39">
        <v>0</v>
      </c>
    </row>
    <row r="800" spans="1:2" ht="15" customHeight="1">
      <c r="A800" s="38" t="s">
        <v>672</v>
      </c>
      <c r="B800" s="39">
        <v>0</v>
      </c>
    </row>
    <row r="801" spans="1:2" ht="15" customHeight="1">
      <c r="A801" s="38" t="s">
        <v>673</v>
      </c>
      <c r="B801" s="39">
        <v>0</v>
      </c>
    </row>
    <row r="802" spans="1:2" ht="15" customHeight="1">
      <c r="A802" s="38" t="s">
        <v>674</v>
      </c>
      <c r="B802" s="39">
        <v>0</v>
      </c>
    </row>
    <row r="803" spans="1:2" ht="15" customHeight="1">
      <c r="A803" s="38" t="s">
        <v>675</v>
      </c>
      <c r="B803" s="39">
        <v>0</v>
      </c>
    </row>
    <row r="804" spans="1:2" ht="15" customHeight="1">
      <c r="A804" s="38" t="s">
        <v>676</v>
      </c>
      <c r="B804" s="39">
        <v>60</v>
      </c>
    </row>
    <row r="805" spans="1:2" ht="15" customHeight="1">
      <c r="A805" s="38" t="s">
        <v>677</v>
      </c>
      <c r="B805" s="39">
        <v>60</v>
      </c>
    </row>
    <row r="806" spans="1:2" ht="15" customHeight="1">
      <c r="A806" s="38" t="s">
        <v>678</v>
      </c>
      <c r="B806" s="39">
        <v>138</v>
      </c>
    </row>
    <row r="807" spans="1:2" ht="15" customHeight="1">
      <c r="A807" s="38" t="s">
        <v>679</v>
      </c>
      <c r="B807" s="39">
        <v>93</v>
      </c>
    </row>
    <row r="808" spans="1:2" ht="15" customHeight="1">
      <c r="A808" s="38" t="s">
        <v>680</v>
      </c>
      <c r="B808" s="39">
        <v>10</v>
      </c>
    </row>
    <row r="809" spans="1:2" ht="15" customHeight="1">
      <c r="A809" s="38" t="s">
        <v>681</v>
      </c>
      <c r="B809" s="39">
        <v>0</v>
      </c>
    </row>
    <row r="810" spans="1:2" ht="15" customHeight="1">
      <c r="A810" s="38" t="s">
        <v>682</v>
      </c>
      <c r="B810" s="39">
        <v>0</v>
      </c>
    </row>
    <row r="811" spans="1:2" ht="15" customHeight="1">
      <c r="A811" s="38" t="s">
        <v>683</v>
      </c>
      <c r="B811" s="39">
        <v>35</v>
      </c>
    </row>
    <row r="812" spans="1:2" ht="15" customHeight="1">
      <c r="A812" s="38" t="s">
        <v>684</v>
      </c>
      <c r="B812" s="39">
        <v>0</v>
      </c>
    </row>
    <row r="813" spans="1:2" ht="15" customHeight="1">
      <c r="A813" s="38" t="s">
        <v>685</v>
      </c>
      <c r="B813" s="39">
        <v>0</v>
      </c>
    </row>
    <row r="814" spans="1:2" ht="15" customHeight="1">
      <c r="A814" s="38" t="s">
        <v>686</v>
      </c>
      <c r="B814" s="39">
        <v>0</v>
      </c>
    </row>
    <row r="815" spans="1:2" ht="15" customHeight="1">
      <c r="A815" s="38" t="s">
        <v>687</v>
      </c>
      <c r="B815" s="39">
        <v>0</v>
      </c>
    </row>
    <row r="816" spans="1:2" ht="15" customHeight="1">
      <c r="A816" s="38" t="s">
        <v>688</v>
      </c>
      <c r="B816" s="39">
        <v>1076</v>
      </c>
    </row>
    <row r="817" spans="1:2" ht="15" customHeight="1">
      <c r="A817" s="38" t="s">
        <v>85</v>
      </c>
      <c r="B817" s="39">
        <v>0</v>
      </c>
    </row>
    <row r="818" spans="1:2" ht="15" customHeight="1">
      <c r="A818" s="38" t="s">
        <v>86</v>
      </c>
      <c r="B818" s="39">
        <v>0</v>
      </c>
    </row>
    <row r="819" spans="1:2" ht="15" customHeight="1">
      <c r="A819" s="38" t="s">
        <v>87</v>
      </c>
      <c r="B819" s="39">
        <v>0</v>
      </c>
    </row>
    <row r="820" spans="1:2" ht="15" customHeight="1">
      <c r="A820" s="38" t="s">
        <v>689</v>
      </c>
      <c r="B820" s="39">
        <v>0</v>
      </c>
    </row>
    <row r="821" spans="1:2" ht="15" customHeight="1">
      <c r="A821" s="38" t="s">
        <v>690</v>
      </c>
      <c r="B821" s="39">
        <v>0</v>
      </c>
    </row>
    <row r="822" spans="1:2" ht="15" customHeight="1">
      <c r="A822" s="38" t="s">
        <v>691</v>
      </c>
      <c r="B822" s="39">
        <v>0</v>
      </c>
    </row>
    <row r="823" spans="1:2" ht="15" customHeight="1">
      <c r="A823" s="38" t="s">
        <v>692</v>
      </c>
      <c r="B823" s="39">
        <v>1076</v>
      </c>
    </row>
    <row r="824" spans="1:2" ht="15" customHeight="1">
      <c r="A824" s="38" t="s">
        <v>693</v>
      </c>
      <c r="B824" s="39">
        <v>0</v>
      </c>
    </row>
    <row r="825" spans="1:2" ht="15" customHeight="1">
      <c r="A825" s="38" t="s">
        <v>694</v>
      </c>
      <c r="B825" s="39">
        <v>0</v>
      </c>
    </row>
    <row r="826" spans="1:2" ht="15" customHeight="1">
      <c r="A826" s="38" t="s">
        <v>695</v>
      </c>
      <c r="B826" s="39">
        <v>0</v>
      </c>
    </row>
    <row r="827" spans="1:2" ht="15" customHeight="1">
      <c r="A827" s="38" t="s">
        <v>126</v>
      </c>
      <c r="B827" s="39">
        <v>0</v>
      </c>
    </row>
    <row r="828" spans="1:2" ht="15" customHeight="1">
      <c r="A828" s="38" t="s">
        <v>696</v>
      </c>
      <c r="B828" s="39">
        <v>0</v>
      </c>
    </row>
    <row r="829" spans="1:2" ht="15" customHeight="1">
      <c r="A829" s="38" t="s">
        <v>94</v>
      </c>
      <c r="B829" s="39">
        <v>0</v>
      </c>
    </row>
    <row r="830" spans="1:2" ht="15" customHeight="1">
      <c r="A830" s="38" t="s">
        <v>697</v>
      </c>
      <c r="B830" s="39">
        <v>0</v>
      </c>
    </row>
    <row r="831" spans="1:2" ht="15" customHeight="1">
      <c r="A831" s="38" t="s">
        <v>698</v>
      </c>
      <c r="B831" s="39">
        <v>4667</v>
      </c>
    </row>
    <row r="832" spans="1:2" ht="15" customHeight="1">
      <c r="A832" s="38" t="s">
        <v>699</v>
      </c>
      <c r="B832" s="39">
        <v>4667</v>
      </c>
    </row>
    <row r="833" spans="1:6" ht="15" customHeight="1">
      <c r="A833" s="38" t="s">
        <v>700</v>
      </c>
      <c r="B833" s="39">
        <f>SUM(B834,B845,B847,B850,B852,B854)</f>
        <v>55968</v>
      </c>
    </row>
    <row r="834" spans="1:6" ht="15" customHeight="1">
      <c r="A834" s="38" t="s">
        <v>701</v>
      </c>
      <c r="B834" s="39">
        <v>25389</v>
      </c>
      <c r="E834" s="12"/>
      <c r="F834" s="12"/>
    </row>
    <row r="835" spans="1:6" ht="15" customHeight="1">
      <c r="A835" s="38" t="s">
        <v>85</v>
      </c>
      <c r="B835" s="39">
        <v>1612</v>
      </c>
    </row>
    <row r="836" spans="1:6" ht="15" customHeight="1">
      <c r="A836" s="38" t="s">
        <v>86</v>
      </c>
      <c r="B836" s="39">
        <v>227</v>
      </c>
    </row>
    <row r="837" spans="1:6" ht="15" customHeight="1">
      <c r="A837" s="38" t="s">
        <v>87</v>
      </c>
      <c r="B837" s="39">
        <v>1</v>
      </c>
    </row>
    <row r="838" spans="1:6" ht="15" customHeight="1">
      <c r="A838" s="38" t="s">
        <v>702</v>
      </c>
      <c r="B838" s="39">
        <v>1185</v>
      </c>
    </row>
    <row r="839" spans="1:6" ht="15" customHeight="1">
      <c r="A839" s="38" t="s">
        <v>703</v>
      </c>
      <c r="B839" s="39">
        <v>64</v>
      </c>
    </row>
    <row r="840" spans="1:6" ht="15" customHeight="1">
      <c r="A840" s="38" t="s">
        <v>704</v>
      </c>
      <c r="B840" s="39">
        <v>472</v>
      </c>
    </row>
    <row r="841" spans="1:6" ht="15" customHeight="1">
      <c r="A841" s="38" t="s">
        <v>705</v>
      </c>
      <c r="B841" s="39">
        <v>669</v>
      </c>
    </row>
    <row r="842" spans="1:6" ht="15" customHeight="1">
      <c r="A842" s="38" t="s">
        <v>706</v>
      </c>
      <c r="B842" s="39">
        <v>0</v>
      </c>
    </row>
    <row r="843" spans="1:6" ht="15" customHeight="1">
      <c r="A843" s="38" t="s">
        <v>707</v>
      </c>
      <c r="B843" s="39">
        <v>0</v>
      </c>
    </row>
    <row r="844" spans="1:6" ht="15" customHeight="1">
      <c r="A844" s="38" t="s">
        <v>708</v>
      </c>
      <c r="B844" s="39">
        <v>21159</v>
      </c>
    </row>
    <row r="845" spans="1:6" ht="15" customHeight="1">
      <c r="A845" s="38" t="s">
        <v>709</v>
      </c>
      <c r="B845" s="39">
        <v>396</v>
      </c>
    </row>
    <row r="846" spans="1:6" ht="15" customHeight="1">
      <c r="A846" s="38" t="s">
        <v>710</v>
      </c>
      <c r="B846" s="39">
        <v>396</v>
      </c>
    </row>
    <row r="847" spans="1:6" ht="15" customHeight="1">
      <c r="A847" s="38" t="s">
        <v>711</v>
      </c>
      <c r="B847" s="39">
        <v>27208</v>
      </c>
    </row>
    <row r="848" spans="1:6" ht="15" customHeight="1">
      <c r="A848" s="38" t="s">
        <v>712</v>
      </c>
      <c r="B848" s="39">
        <v>0</v>
      </c>
    </row>
    <row r="849" spans="1:6" ht="15" customHeight="1">
      <c r="A849" s="38" t="s">
        <v>713</v>
      </c>
      <c r="B849" s="39">
        <v>27208</v>
      </c>
    </row>
    <row r="850" spans="1:6" ht="15" customHeight="1">
      <c r="A850" s="38" t="s">
        <v>714</v>
      </c>
      <c r="B850" s="39">
        <v>2134</v>
      </c>
    </row>
    <row r="851" spans="1:6" ht="15" customHeight="1">
      <c r="A851" s="38" t="s">
        <v>715</v>
      </c>
      <c r="B851" s="39">
        <v>2134</v>
      </c>
    </row>
    <row r="852" spans="1:6" ht="15" customHeight="1">
      <c r="A852" s="38" t="s">
        <v>716</v>
      </c>
      <c r="B852" s="39">
        <v>41</v>
      </c>
    </row>
    <row r="853" spans="1:6" ht="15" customHeight="1">
      <c r="A853" s="38" t="s">
        <v>717</v>
      </c>
      <c r="B853" s="39">
        <v>41</v>
      </c>
    </row>
    <row r="854" spans="1:6" ht="15" customHeight="1">
      <c r="A854" s="38" t="s">
        <v>718</v>
      </c>
      <c r="B854" s="39">
        <v>800</v>
      </c>
    </row>
    <row r="855" spans="1:6" ht="15" customHeight="1">
      <c r="A855" s="38" t="s">
        <v>719</v>
      </c>
      <c r="B855" s="39">
        <v>800</v>
      </c>
    </row>
    <row r="856" spans="1:6" ht="15" customHeight="1">
      <c r="A856" s="38" t="s">
        <v>720</v>
      </c>
      <c r="B856" s="39">
        <f>SUM(B857,B882,B907,B944,B955,B961,B968,B978)</f>
        <v>43735</v>
      </c>
    </row>
    <row r="857" spans="1:6" ht="15" customHeight="1">
      <c r="A857" s="38" t="s">
        <v>721</v>
      </c>
      <c r="B857" s="39">
        <f>SUM(B858:B881)</f>
        <v>13899</v>
      </c>
      <c r="E857" s="12"/>
      <c r="F857" s="12"/>
    </row>
    <row r="858" spans="1:6" ht="15" customHeight="1">
      <c r="A858" s="38" t="s">
        <v>85</v>
      </c>
      <c r="B858" s="39">
        <v>1611</v>
      </c>
    </row>
    <row r="859" spans="1:6" ht="15" customHeight="1">
      <c r="A859" s="38" t="s">
        <v>86</v>
      </c>
      <c r="B859" s="39">
        <v>0</v>
      </c>
    </row>
    <row r="860" spans="1:6" ht="15" customHeight="1">
      <c r="A860" s="38" t="s">
        <v>87</v>
      </c>
      <c r="B860" s="39">
        <v>0</v>
      </c>
    </row>
    <row r="861" spans="1:6" ht="15" customHeight="1">
      <c r="A861" s="38" t="s">
        <v>94</v>
      </c>
      <c r="B861" s="39">
        <v>6067</v>
      </c>
    </row>
    <row r="862" spans="1:6" ht="15" customHeight="1">
      <c r="A862" s="38" t="s">
        <v>722</v>
      </c>
      <c r="B862" s="39">
        <v>0</v>
      </c>
    </row>
    <row r="863" spans="1:6" ht="15" customHeight="1">
      <c r="A863" s="38" t="s">
        <v>723</v>
      </c>
      <c r="B863" s="39">
        <v>225</v>
      </c>
    </row>
    <row r="864" spans="1:6" ht="15" customHeight="1">
      <c r="A864" s="38" t="s">
        <v>724</v>
      </c>
      <c r="B864" s="39">
        <v>138</v>
      </c>
    </row>
    <row r="865" spans="1:3" ht="15" customHeight="1">
      <c r="A865" s="38" t="s">
        <v>725</v>
      </c>
      <c r="B865" s="39">
        <v>92</v>
      </c>
    </row>
    <row r="866" spans="1:3" ht="15" customHeight="1">
      <c r="A866" s="38" t="s">
        <v>726</v>
      </c>
      <c r="B866" s="39">
        <v>118</v>
      </c>
    </row>
    <row r="867" spans="1:3" ht="15" customHeight="1">
      <c r="A867" s="38" t="s">
        <v>727</v>
      </c>
      <c r="B867" s="39">
        <v>0</v>
      </c>
    </row>
    <row r="868" spans="1:3" ht="15" customHeight="1">
      <c r="A868" s="38" t="s">
        <v>728</v>
      </c>
      <c r="B868" s="39">
        <v>0</v>
      </c>
      <c r="C868" s="8">
        <f t="shared" ref="C868:C876" si="6">B868/28126*43735</f>
        <v>0</v>
      </c>
    </row>
    <row r="869" spans="1:3" ht="15" customHeight="1">
      <c r="A869" s="38" t="s">
        <v>729</v>
      </c>
      <c r="B869" s="39">
        <v>0</v>
      </c>
      <c r="C869" s="8">
        <f t="shared" si="6"/>
        <v>0</v>
      </c>
    </row>
    <row r="870" spans="1:3" ht="15" customHeight="1">
      <c r="A870" s="38" t="s">
        <v>730</v>
      </c>
      <c r="B870" s="39">
        <v>0</v>
      </c>
      <c r="C870" s="8">
        <f t="shared" si="6"/>
        <v>0</v>
      </c>
    </row>
    <row r="871" spans="1:3" ht="15" customHeight="1">
      <c r="A871" s="38" t="s">
        <v>731</v>
      </c>
      <c r="B871" s="39">
        <v>0</v>
      </c>
      <c r="C871" s="8">
        <f t="shared" si="6"/>
        <v>0</v>
      </c>
    </row>
    <row r="872" spans="1:3" ht="15" customHeight="1">
      <c r="A872" s="38" t="s">
        <v>732</v>
      </c>
      <c r="B872" s="39">
        <v>0</v>
      </c>
      <c r="C872" s="8">
        <f t="shared" si="6"/>
        <v>0</v>
      </c>
    </row>
    <row r="873" spans="1:3" ht="15" customHeight="1">
      <c r="A873" s="38" t="s">
        <v>733</v>
      </c>
      <c r="B873" s="39">
        <v>0</v>
      </c>
      <c r="C873" s="8">
        <f t="shared" si="6"/>
        <v>0</v>
      </c>
    </row>
    <row r="874" spans="1:3" ht="15" customHeight="1">
      <c r="A874" s="38" t="s">
        <v>734</v>
      </c>
      <c r="B874" s="39">
        <v>0</v>
      </c>
      <c r="C874" s="8">
        <f t="shared" si="6"/>
        <v>0</v>
      </c>
    </row>
    <row r="875" spans="1:3" ht="15" customHeight="1">
      <c r="A875" s="38" t="s">
        <v>735</v>
      </c>
      <c r="B875" s="39">
        <v>0</v>
      </c>
      <c r="C875" s="8">
        <f t="shared" si="6"/>
        <v>0</v>
      </c>
    </row>
    <row r="876" spans="1:3" ht="15" customHeight="1">
      <c r="A876" s="38" t="s">
        <v>736</v>
      </c>
      <c r="B876" s="39">
        <v>0</v>
      </c>
      <c r="C876" s="8">
        <f t="shared" si="6"/>
        <v>0</v>
      </c>
    </row>
    <row r="877" spans="1:3" ht="15" customHeight="1">
      <c r="A877" s="38" t="s">
        <v>737</v>
      </c>
      <c r="B877" s="39">
        <v>43</v>
      </c>
    </row>
    <row r="878" spans="1:3" ht="15" customHeight="1">
      <c r="A878" s="38" t="s">
        <v>738</v>
      </c>
      <c r="B878" s="39">
        <v>0</v>
      </c>
    </row>
    <row r="879" spans="1:3" ht="15" customHeight="1">
      <c r="A879" s="38" t="s">
        <v>739</v>
      </c>
      <c r="B879" s="39">
        <v>20</v>
      </c>
    </row>
    <row r="880" spans="1:3" ht="15" customHeight="1">
      <c r="A880" s="38" t="s">
        <v>740</v>
      </c>
      <c r="B880" s="39">
        <v>0</v>
      </c>
    </row>
    <row r="881" spans="1:2" ht="15" customHeight="1">
      <c r="A881" s="38" t="s">
        <v>741</v>
      </c>
      <c r="B881" s="39">
        <v>5585</v>
      </c>
    </row>
    <row r="882" spans="1:2" ht="15" customHeight="1">
      <c r="A882" s="38" t="s">
        <v>742</v>
      </c>
      <c r="B882" s="39">
        <f>SUM(B883:B906)</f>
        <v>6612</v>
      </c>
    </row>
    <row r="883" spans="1:2" ht="15" customHeight="1">
      <c r="A883" s="38" t="s">
        <v>85</v>
      </c>
      <c r="B883" s="39">
        <v>1393</v>
      </c>
    </row>
    <row r="884" spans="1:2" ht="15" customHeight="1">
      <c r="A884" s="38" t="s">
        <v>86</v>
      </c>
      <c r="B884" s="39">
        <v>0</v>
      </c>
    </row>
    <row r="885" spans="1:2" ht="15" customHeight="1">
      <c r="A885" s="38" t="s">
        <v>87</v>
      </c>
      <c r="B885" s="39">
        <v>0</v>
      </c>
    </row>
    <row r="886" spans="1:2" ht="15" customHeight="1">
      <c r="A886" s="38" t="s">
        <v>743</v>
      </c>
      <c r="B886" s="39">
        <v>1203</v>
      </c>
    </row>
    <row r="887" spans="1:2" ht="15" customHeight="1">
      <c r="A887" s="38" t="s">
        <v>744</v>
      </c>
      <c r="B887" s="39">
        <v>1804</v>
      </c>
    </row>
    <row r="888" spans="1:2" ht="15" customHeight="1">
      <c r="A888" s="38" t="s">
        <v>745</v>
      </c>
      <c r="B888" s="39">
        <v>8</v>
      </c>
    </row>
    <row r="889" spans="1:2" ht="15" customHeight="1">
      <c r="A889" s="38" t="s">
        <v>746</v>
      </c>
      <c r="B889" s="39">
        <v>109</v>
      </c>
    </row>
    <row r="890" spans="1:2" ht="15" customHeight="1">
      <c r="A890" s="38" t="s">
        <v>747</v>
      </c>
      <c r="B890" s="39">
        <v>0</v>
      </c>
    </row>
    <row r="891" spans="1:2" ht="15" customHeight="1">
      <c r="A891" s="38" t="s">
        <v>748</v>
      </c>
      <c r="B891" s="39">
        <v>0</v>
      </c>
    </row>
    <row r="892" spans="1:2" ht="15" customHeight="1">
      <c r="A892" s="38" t="s">
        <v>749</v>
      </c>
      <c r="B892" s="39">
        <v>0</v>
      </c>
    </row>
    <row r="893" spans="1:2" ht="15" customHeight="1">
      <c r="A893" s="38" t="s">
        <v>750</v>
      </c>
      <c r="B893" s="39">
        <v>0</v>
      </c>
    </row>
    <row r="894" spans="1:2" ht="15" customHeight="1">
      <c r="A894" s="38" t="s">
        <v>751</v>
      </c>
      <c r="B894" s="39">
        <v>31</v>
      </c>
    </row>
    <row r="895" spans="1:2" ht="15" customHeight="1">
      <c r="A895" s="38" t="s">
        <v>752</v>
      </c>
      <c r="B895" s="39">
        <v>0</v>
      </c>
    </row>
    <row r="896" spans="1:2" ht="15" customHeight="1">
      <c r="A896" s="38" t="s">
        <v>753</v>
      </c>
      <c r="B896" s="39">
        <v>0</v>
      </c>
    </row>
    <row r="897" spans="1:3" ht="15" customHeight="1">
      <c r="A897" s="38" t="s">
        <v>754</v>
      </c>
      <c r="B897" s="39">
        <v>0</v>
      </c>
    </row>
    <row r="898" spans="1:3" ht="15" customHeight="1">
      <c r="A898" s="38" t="s">
        <v>755</v>
      </c>
      <c r="B898" s="39">
        <v>0</v>
      </c>
    </row>
    <row r="899" spans="1:3" ht="15" customHeight="1">
      <c r="A899" s="38" t="s">
        <v>756</v>
      </c>
      <c r="B899" s="39">
        <v>47</v>
      </c>
    </row>
    <row r="900" spans="1:3" ht="15" customHeight="1">
      <c r="A900" s="38" t="s">
        <v>757</v>
      </c>
      <c r="B900" s="39">
        <v>0</v>
      </c>
    </row>
    <row r="901" spans="1:3" ht="15" customHeight="1">
      <c r="A901" s="38" t="s">
        <v>758</v>
      </c>
      <c r="B901" s="39">
        <v>0</v>
      </c>
      <c r="C901" s="8">
        <f>B901/28126*43735</f>
        <v>0</v>
      </c>
    </row>
    <row r="902" spans="1:3" ht="15" customHeight="1">
      <c r="A902" s="38" t="s">
        <v>759</v>
      </c>
      <c r="B902" s="39">
        <v>146</v>
      </c>
    </row>
    <row r="903" spans="1:3" ht="15" customHeight="1">
      <c r="A903" s="38" t="s">
        <v>760</v>
      </c>
      <c r="B903" s="39">
        <v>0</v>
      </c>
    </row>
    <row r="904" spans="1:3" ht="15" customHeight="1">
      <c r="A904" s="38" t="s">
        <v>761</v>
      </c>
      <c r="B904" s="39">
        <v>0</v>
      </c>
    </row>
    <row r="905" spans="1:3" ht="15" customHeight="1">
      <c r="A905" s="38" t="s">
        <v>762</v>
      </c>
      <c r="B905" s="39">
        <v>0</v>
      </c>
      <c r="C905" s="8">
        <f>B905/28126*43735</f>
        <v>0</v>
      </c>
    </row>
    <row r="906" spans="1:3" ht="15" customHeight="1">
      <c r="A906" s="38" t="s">
        <v>763</v>
      </c>
      <c r="B906" s="39">
        <v>1871</v>
      </c>
    </row>
    <row r="907" spans="1:3" ht="15" customHeight="1">
      <c r="A907" s="38" t="s">
        <v>764</v>
      </c>
      <c r="B907" s="39">
        <f>SUM(B908:B932)</f>
        <v>12640</v>
      </c>
    </row>
    <row r="908" spans="1:3" ht="15" customHeight="1">
      <c r="A908" s="38" t="s">
        <v>85</v>
      </c>
      <c r="B908" s="39">
        <v>1849</v>
      </c>
    </row>
    <row r="909" spans="1:3" ht="15" customHeight="1">
      <c r="A909" s="38" t="s">
        <v>86</v>
      </c>
      <c r="B909" s="39">
        <v>0</v>
      </c>
    </row>
    <row r="910" spans="1:3" ht="15" customHeight="1">
      <c r="A910" s="38" t="s">
        <v>87</v>
      </c>
      <c r="B910" s="39">
        <v>0</v>
      </c>
    </row>
    <row r="911" spans="1:3" ht="15" customHeight="1">
      <c r="A911" s="38" t="s">
        <v>765</v>
      </c>
      <c r="B911" s="39">
        <v>62</v>
      </c>
    </row>
    <row r="912" spans="1:3" ht="15" customHeight="1">
      <c r="A912" s="38" t="s">
        <v>766</v>
      </c>
      <c r="B912" s="39">
        <v>2421</v>
      </c>
    </row>
    <row r="913" spans="1:3" ht="15" customHeight="1">
      <c r="A913" s="38" t="s">
        <v>767</v>
      </c>
      <c r="B913" s="39">
        <v>3219</v>
      </c>
    </row>
    <row r="914" spans="1:3" ht="15" customHeight="1">
      <c r="A914" s="38" t="s">
        <v>768</v>
      </c>
      <c r="B914" s="39">
        <v>0</v>
      </c>
    </row>
    <row r="915" spans="1:3" ht="15" customHeight="1">
      <c r="A915" s="38" t="s">
        <v>769</v>
      </c>
      <c r="B915" s="39">
        <v>502</v>
      </c>
    </row>
    <row r="916" spans="1:3" ht="15" customHeight="1">
      <c r="A916" s="38" t="s">
        <v>770</v>
      </c>
      <c r="B916" s="39">
        <v>6</v>
      </c>
    </row>
    <row r="917" spans="1:3" ht="15" customHeight="1">
      <c r="A917" s="38" t="s">
        <v>771</v>
      </c>
      <c r="B917" s="39">
        <v>1381</v>
      </c>
    </row>
    <row r="918" spans="1:3" ht="15" customHeight="1">
      <c r="A918" s="38" t="s">
        <v>772</v>
      </c>
      <c r="B918" s="39">
        <v>950</v>
      </c>
    </row>
    <row r="919" spans="1:3" ht="15" customHeight="1">
      <c r="A919" s="38" t="s">
        <v>773</v>
      </c>
      <c r="B919" s="39">
        <v>0</v>
      </c>
    </row>
    <row r="920" spans="1:3" ht="15" customHeight="1">
      <c r="A920" s="38" t="s">
        <v>774</v>
      </c>
      <c r="B920" s="39">
        <v>218</v>
      </c>
    </row>
    <row r="921" spans="1:3" ht="15" customHeight="1">
      <c r="A921" s="38" t="s">
        <v>775</v>
      </c>
      <c r="B921" s="39">
        <v>0</v>
      </c>
    </row>
    <row r="922" spans="1:3" ht="15" customHeight="1">
      <c r="A922" s="38" t="s">
        <v>776</v>
      </c>
      <c r="B922" s="39">
        <v>0</v>
      </c>
      <c r="C922" s="8">
        <f t="shared" ref="C922:C943" si="7">B922/28126*43735</f>
        <v>0</v>
      </c>
    </row>
    <row r="923" spans="1:3" ht="15" customHeight="1">
      <c r="A923" s="38" t="s">
        <v>777</v>
      </c>
      <c r="B923" s="39">
        <v>0</v>
      </c>
      <c r="C923" s="8">
        <f t="shared" si="7"/>
        <v>0</v>
      </c>
    </row>
    <row r="924" spans="1:3" ht="15" customHeight="1">
      <c r="A924" s="38" t="s">
        <v>778</v>
      </c>
      <c r="B924" s="39">
        <v>0</v>
      </c>
      <c r="C924" s="8">
        <f t="shared" si="7"/>
        <v>0</v>
      </c>
    </row>
    <row r="925" spans="1:3" ht="15" customHeight="1">
      <c r="A925" s="38" t="s">
        <v>779</v>
      </c>
      <c r="B925" s="39">
        <v>0</v>
      </c>
      <c r="C925" s="8">
        <f t="shared" si="7"/>
        <v>0</v>
      </c>
    </row>
    <row r="926" spans="1:3" ht="15" customHeight="1">
      <c r="A926" s="38" t="s">
        <v>780</v>
      </c>
      <c r="B926" s="39">
        <v>0</v>
      </c>
      <c r="C926" s="8">
        <f t="shared" si="7"/>
        <v>0</v>
      </c>
    </row>
    <row r="927" spans="1:3" ht="15" customHeight="1">
      <c r="A927" s="38" t="s">
        <v>781</v>
      </c>
      <c r="B927" s="39">
        <v>0</v>
      </c>
      <c r="C927" s="8">
        <f t="shared" si="7"/>
        <v>0</v>
      </c>
    </row>
    <row r="928" spans="1:3" ht="15" customHeight="1">
      <c r="A928" s="38" t="s">
        <v>782</v>
      </c>
      <c r="B928" s="39">
        <v>0</v>
      </c>
      <c r="C928" s="8">
        <f t="shared" si="7"/>
        <v>0</v>
      </c>
    </row>
    <row r="929" spans="1:3" ht="15" customHeight="1">
      <c r="A929" s="38" t="s">
        <v>755</v>
      </c>
      <c r="B929" s="39">
        <v>0</v>
      </c>
      <c r="C929" s="8">
        <f t="shared" si="7"/>
        <v>0</v>
      </c>
    </row>
    <row r="930" spans="1:3" ht="15" customHeight="1">
      <c r="A930" s="38" t="s">
        <v>783</v>
      </c>
      <c r="B930" s="39">
        <v>0</v>
      </c>
      <c r="C930" s="8">
        <f t="shared" si="7"/>
        <v>0</v>
      </c>
    </row>
    <row r="931" spans="1:3" ht="15" customHeight="1">
      <c r="A931" s="38" t="s">
        <v>784</v>
      </c>
      <c r="B931" s="39">
        <v>0</v>
      </c>
      <c r="C931" s="8">
        <f t="shared" si="7"/>
        <v>0</v>
      </c>
    </row>
    <row r="932" spans="1:3" ht="15" customHeight="1">
      <c r="A932" s="38" t="s">
        <v>785</v>
      </c>
      <c r="B932" s="39">
        <v>2032</v>
      </c>
    </row>
    <row r="933" spans="1:3" ht="15" customHeight="1">
      <c r="A933" s="38" t="s">
        <v>786</v>
      </c>
      <c r="B933" s="39">
        <v>0</v>
      </c>
      <c r="C933" s="8">
        <f t="shared" si="7"/>
        <v>0</v>
      </c>
    </row>
    <row r="934" spans="1:3" ht="15" customHeight="1">
      <c r="A934" s="38" t="s">
        <v>85</v>
      </c>
      <c r="B934" s="39">
        <v>0</v>
      </c>
      <c r="C934" s="8">
        <f t="shared" si="7"/>
        <v>0</v>
      </c>
    </row>
    <row r="935" spans="1:3" ht="15" customHeight="1">
      <c r="A935" s="38" t="s">
        <v>86</v>
      </c>
      <c r="B935" s="39">
        <v>0</v>
      </c>
      <c r="C935" s="8">
        <f t="shared" si="7"/>
        <v>0</v>
      </c>
    </row>
    <row r="936" spans="1:3" ht="15" customHeight="1">
      <c r="A936" s="38" t="s">
        <v>87</v>
      </c>
      <c r="B936" s="39">
        <v>0</v>
      </c>
      <c r="C936" s="8">
        <f t="shared" si="7"/>
        <v>0</v>
      </c>
    </row>
    <row r="937" spans="1:3" ht="15" customHeight="1">
      <c r="A937" s="38" t="s">
        <v>787</v>
      </c>
      <c r="B937" s="39">
        <v>0</v>
      </c>
      <c r="C937" s="8">
        <f t="shared" si="7"/>
        <v>0</v>
      </c>
    </row>
    <row r="938" spans="1:3" ht="15" customHeight="1">
      <c r="A938" s="38" t="s">
        <v>788</v>
      </c>
      <c r="B938" s="39">
        <v>0</v>
      </c>
      <c r="C938" s="8">
        <f t="shared" si="7"/>
        <v>0</v>
      </c>
    </row>
    <row r="939" spans="1:3" ht="15" customHeight="1">
      <c r="A939" s="38" t="s">
        <v>789</v>
      </c>
      <c r="B939" s="39">
        <v>0</v>
      </c>
      <c r="C939" s="8">
        <f t="shared" si="7"/>
        <v>0</v>
      </c>
    </row>
    <row r="940" spans="1:3" ht="15" customHeight="1">
      <c r="A940" s="38" t="s">
        <v>790</v>
      </c>
      <c r="B940" s="39">
        <v>0</v>
      </c>
      <c r="C940" s="8">
        <f t="shared" si="7"/>
        <v>0</v>
      </c>
    </row>
    <row r="941" spans="1:3" ht="15" customHeight="1">
      <c r="A941" s="38" t="s">
        <v>791</v>
      </c>
      <c r="B941" s="39">
        <v>0</v>
      </c>
      <c r="C941" s="8">
        <f t="shared" si="7"/>
        <v>0</v>
      </c>
    </row>
    <row r="942" spans="1:3" ht="15" customHeight="1">
      <c r="A942" s="38" t="s">
        <v>792</v>
      </c>
      <c r="B942" s="39">
        <v>0</v>
      </c>
      <c r="C942" s="8">
        <f t="shared" si="7"/>
        <v>0</v>
      </c>
    </row>
    <row r="943" spans="1:3" ht="15" customHeight="1">
      <c r="A943" s="38" t="s">
        <v>793</v>
      </c>
      <c r="B943" s="39">
        <v>0</v>
      </c>
      <c r="C943" s="8">
        <f t="shared" si="7"/>
        <v>0</v>
      </c>
    </row>
    <row r="944" spans="1:3" ht="15" customHeight="1">
      <c r="A944" s="38" t="s">
        <v>794</v>
      </c>
      <c r="B944" s="39">
        <f>SUM(B945:B954)</f>
        <v>9970</v>
      </c>
    </row>
    <row r="945" spans="1:3" ht="15" customHeight="1">
      <c r="A945" s="38" t="s">
        <v>85</v>
      </c>
      <c r="B945" s="39">
        <v>582</v>
      </c>
    </row>
    <row r="946" spans="1:3" ht="15" customHeight="1">
      <c r="A946" s="38" t="s">
        <v>86</v>
      </c>
      <c r="B946" s="39">
        <v>0</v>
      </c>
    </row>
    <row r="947" spans="1:3" ht="15" customHeight="1">
      <c r="A947" s="38" t="s">
        <v>87</v>
      </c>
      <c r="B947" s="39">
        <v>0</v>
      </c>
    </row>
    <row r="948" spans="1:3" ht="15" customHeight="1">
      <c r="A948" s="38" t="s">
        <v>795</v>
      </c>
      <c r="B948" s="39">
        <v>8221</v>
      </c>
    </row>
    <row r="949" spans="1:3" ht="15" customHeight="1">
      <c r="A949" s="38" t="s">
        <v>796</v>
      </c>
      <c r="B949" s="39">
        <v>47</v>
      </c>
    </row>
    <row r="950" spans="1:3" ht="15" customHeight="1">
      <c r="A950" s="38" t="s">
        <v>797</v>
      </c>
      <c r="B950" s="39">
        <v>0</v>
      </c>
    </row>
    <row r="951" spans="1:3" ht="15" customHeight="1">
      <c r="A951" s="38" t="s">
        <v>798</v>
      </c>
      <c r="B951" s="39">
        <v>0</v>
      </c>
    </row>
    <row r="952" spans="1:3" ht="15" customHeight="1">
      <c r="A952" s="38" t="s">
        <v>799</v>
      </c>
      <c r="B952" s="39">
        <v>0</v>
      </c>
    </row>
    <row r="953" spans="1:3" ht="15" customHeight="1">
      <c r="A953" s="38" t="s">
        <v>800</v>
      </c>
      <c r="B953" s="39">
        <v>0</v>
      </c>
    </row>
    <row r="954" spans="1:3" ht="15" customHeight="1">
      <c r="A954" s="38" t="s">
        <v>801</v>
      </c>
      <c r="B954" s="39">
        <v>1120</v>
      </c>
    </row>
    <row r="955" spans="1:3" ht="15" customHeight="1">
      <c r="A955" s="38" t="s">
        <v>802</v>
      </c>
      <c r="B955" s="39">
        <f>SUM(B956:B960)</f>
        <v>118</v>
      </c>
    </row>
    <row r="956" spans="1:3" ht="15" customHeight="1">
      <c r="A956" s="38" t="s">
        <v>379</v>
      </c>
      <c r="B956" s="39">
        <v>92</v>
      </c>
    </row>
    <row r="957" spans="1:3" ht="15" customHeight="1">
      <c r="A957" s="38" t="s">
        <v>803</v>
      </c>
      <c r="B957" s="39">
        <v>26</v>
      </c>
    </row>
    <row r="958" spans="1:3" ht="15" customHeight="1">
      <c r="A958" s="38" t="s">
        <v>804</v>
      </c>
      <c r="B958" s="39">
        <v>0</v>
      </c>
    </row>
    <row r="959" spans="1:3" ht="15" customHeight="1">
      <c r="A959" s="38" t="s">
        <v>805</v>
      </c>
      <c r="B959" s="39">
        <v>0</v>
      </c>
    </row>
    <row r="960" spans="1:3" ht="15" customHeight="1">
      <c r="A960" s="38" t="s">
        <v>806</v>
      </c>
      <c r="B960" s="39">
        <v>0</v>
      </c>
      <c r="C960" s="8">
        <f>B960/28126*43735</f>
        <v>0</v>
      </c>
    </row>
    <row r="961" spans="1:3" ht="15" customHeight="1">
      <c r="A961" s="38" t="s">
        <v>807</v>
      </c>
      <c r="B961" s="39">
        <f>SUM(B962:B967)</f>
        <v>47</v>
      </c>
    </row>
    <row r="962" spans="1:3" ht="15" customHeight="1">
      <c r="A962" s="38" t="s">
        <v>808</v>
      </c>
      <c r="B962" s="39">
        <v>0</v>
      </c>
    </row>
    <row r="963" spans="1:3" ht="15" customHeight="1">
      <c r="A963" s="38" t="s">
        <v>809</v>
      </c>
      <c r="B963" s="39">
        <v>47</v>
      </c>
    </row>
    <row r="964" spans="1:3" ht="15" customHeight="1">
      <c r="A964" s="38" t="s">
        <v>810</v>
      </c>
      <c r="B964" s="39">
        <v>0</v>
      </c>
    </row>
    <row r="965" spans="1:3" ht="15" customHeight="1">
      <c r="A965" s="38" t="s">
        <v>811</v>
      </c>
      <c r="B965" s="39">
        <v>0</v>
      </c>
    </row>
    <row r="966" spans="1:3" ht="15" customHeight="1">
      <c r="A966" s="38" t="s">
        <v>812</v>
      </c>
      <c r="B966" s="39">
        <v>0</v>
      </c>
      <c r="C966" s="8">
        <f>B966/28126*43735</f>
        <v>0</v>
      </c>
    </row>
    <row r="967" spans="1:3" ht="15" customHeight="1">
      <c r="A967" s="38" t="s">
        <v>813</v>
      </c>
      <c r="B967" s="39">
        <v>0</v>
      </c>
      <c r="C967" s="8">
        <f>B967/28126*43735</f>
        <v>0</v>
      </c>
    </row>
    <row r="968" spans="1:3" ht="15" customHeight="1">
      <c r="A968" s="38" t="s">
        <v>814</v>
      </c>
      <c r="B968" s="39">
        <f>SUM(B969:B974)</f>
        <v>449</v>
      </c>
    </row>
    <row r="969" spans="1:3" ht="15" customHeight="1">
      <c r="A969" s="38" t="s">
        <v>815</v>
      </c>
      <c r="B969" s="39">
        <v>0</v>
      </c>
    </row>
    <row r="970" spans="1:3" ht="15" customHeight="1">
      <c r="A970" s="38" t="s">
        <v>816</v>
      </c>
      <c r="B970" s="39">
        <v>62</v>
      </c>
    </row>
    <row r="971" spans="1:3" ht="15" customHeight="1">
      <c r="A971" s="38" t="s">
        <v>817</v>
      </c>
      <c r="B971" s="39">
        <v>0</v>
      </c>
    </row>
    <row r="972" spans="1:3" ht="15" customHeight="1">
      <c r="A972" s="38" t="s">
        <v>818</v>
      </c>
      <c r="B972" s="39">
        <v>348</v>
      </c>
    </row>
    <row r="973" spans="1:3" ht="15" customHeight="1">
      <c r="A973" s="38" t="s">
        <v>819</v>
      </c>
      <c r="B973" s="39"/>
    </row>
    <row r="974" spans="1:3" ht="15" customHeight="1">
      <c r="A974" s="38" t="s">
        <v>820</v>
      </c>
      <c r="B974" s="39">
        <v>39</v>
      </c>
    </row>
    <row r="975" spans="1:3" ht="15" customHeight="1">
      <c r="A975" s="38" t="s">
        <v>821</v>
      </c>
      <c r="B975" s="39">
        <v>0</v>
      </c>
      <c r="C975" s="8">
        <f t="shared" ref="C975:C980" si="8">B975/28126*43735</f>
        <v>0</v>
      </c>
    </row>
    <row r="976" spans="1:3" ht="15" customHeight="1">
      <c r="A976" s="38" t="s">
        <v>822</v>
      </c>
      <c r="B976" s="39">
        <v>0</v>
      </c>
      <c r="C976" s="8">
        <f t="shared" si="8"/>
        <v>0</v>
      </c>
    </row>
    <row r="977" spans="1:6" ht="15" customHeight="1">
      <c r="A977" s="38" t="s">
        <v>823</v>
      </c>
      <c r="B977" s="39">
        <v>0</v>
      </c>
      <c r="C977" s="8">
        <f t="shared" si="8"/>
        <v>0</v>
      </c>
    </row>
    <row r="978" spans="1:6" ht="15" customHeight="1">
      <c r="A978" s="38" t="s">
        <v>824</v>
      </c>
      <c r="B978" s="39">
        <v>0</v>
      </c>
      <c r="C978" s="8">
        <f t="shared" si="8"/>
        <v>0</v>
      </c>
    </row>
    <row r="979" spans="1:6" ht="15" customHeight="1">
      <c r="A979" s="38" t="s">
        <v>825</v>
      </c>
      <c r="B979" s="39">
        <v>0</v>
      </c>
      <c r="C979" s="8">
        <f t="shared" si="8"/>
        <v>0</v>
      </c>
    </row>
    <row r="980" spans="1:6" ht="15" customHeight="1">
      <c r="A980" s="38" t="s">
        <v>826</v>
      </c>
      <c r="B980" s="39">
        <v>0</v>
      </c>
      <c r="C980" s="8">
        <f t="shared" si="8"/>
        <v>0</v>
      </c>
    </row>
    <row r="981" spans="1:6" ht="15" customHeight="1">
      <c r="A981" s="38" t="s">
        <v>827</v>
      </c>
      <c r="B981" s="39">
        <f>SUM(B982,B1005,B1015,B1025,B1042)</f>
        <v>48687</v>
      </c>
    </row>
    <row r="982" spans="1:6" ht="15" customHeight="1">
      <c r="A982" s="38" t="s">
        <v>828</v>
      </c>
      <c r="B982" s="39">
        <f>SUM(B983:B1004)</f>
        <v>18583</v>
      </c>
    </row>
    <row r="983" spans="1:6" ht="15" customHeight="1">
      <c r="A983" s="38" t="s">
        <v>85</v>
      </c>
      <c r="B983" s="39">
        <v>3091</v>
      </c>
      <c r="E983" s="12"/>
      <c r="F983" s="12"/>
    </row>
    <row r="984" spans="1:6" ht="15" customHeight="1">
      <c r="A984" s="38" t="s">
        <v>86</v>
      </c>
      <c r="B984" s="39">
        <v>4738</v>
      </c>
    </row>
    <row r="985" spans="1:6" ht="15" customHeight="1">
      <c r="A985" s="38" t="s">
        <v>87</v>
      </c>
      <c r="B985" s="39">
        <v>0</v>
      </c>
    </row>
    <row r="986" spans="1:6" ht="15" customHeight="1">
      <c r="A986" s="38" t="s">
        <v>829</v>
      </c>
      <c r="B986" s="39">
        <v>8125</v>
      </c>
    </row>
    <row r="987" spans="1:6" ht="15" customHeight="1">
      <c r="A987" s="38" t="s">
        <v>830</v>
      </c>
      <c r="B987" s="39">
        <v>0</v>
      </c>
    </row>
    <row r="988" spans="1:6" ht="15" customHeight="1">
      <c r="A988" s="38" t="s">
        <v>831</v>
      </c>
      <c r="B988" s="39">
        <v>0</v>
      </c>
    </row>
    <row r="989" spans="1:6" ht="15" customHeight="1">
      <c r="A989" s="38" t="s">
        <v>832</v>
      </c>
      <c r="B989" s="39">
        <v>0</v>
      </c>
    </row>
    <row r="990" spans="1:6" ht="15" customHeight="1">
      <c r="A990" s="38" t="s">
        <v>833</v>
      </c>
      <c r="B990" s="39">
        <v>0</v>
      </c>
    </row>
    <row r="991" spans="1:6" ht="15" customHeight="1">
      <c r="A991" s="38" t="s">
        <v>834</v>
      </c>
      <c r="B991" s="39">
        <v>1015</v>
      </c>
    </row>
    <row r="992" spans="1:6" ht="15" customHeight="1">
      <c r="A992" s="38" t="s">
        <v>835</v>
      </c>
      <c r="B992" s="39">
        <v>0</v>
      </c>
    </row>
    <row r="993" spans="1:3" ht="15" customHeight="1">
      <c r="A993" s="38" t="s">
        <v>836</v>
      </c>
      <c r="B993" s="39">
        <v>0</v>
      </c>
    </row>
    <row r="994" spans="1:3" ht="15" customHeight="1">
      <c r="A994" s="38" t="s">
        <v>837</v>
      </c>
      <c r="B994" s="39">
        <v>0</v>
      </c>
    </row>
    <row r="995" spans="1:3" ht="15" customHeight="1">
      <c r="A995" s="38" t="s">
        <v>838</v>
      </c>
      <c r="B995" s="39">
        <v>0</v>
      </c>
    </row>
    <row r="996" spans="1:3" ht="15" customHeight="1">
      <c r="A996" s="38" t="s">
        <v>839</v>
      </c>
      <c r="B996" s="39">
        <v>0</v>
      </c>
    </row>
    <row r="997" spans="1:3" ht="15" customHeight="1">
      <c r="A997" s="38" t="s">
        <v>840</v>
      </c>
      <c r="B997" s="39">
        <v>0</v>
      </c>
    </row>
    <row r="998" spans="1:3" ht="15" customHeight="1">
      <c r="A998" s="38" t="s">
        <v>841</v>
      </c>
      <c r="B998" s="39">
        <v>0</v>
      </c>
    </row>
    <row r="999" spans="1:3" ht="15" customHeight="1">
      <c r="A999" s="38" t="s">
        <v>842</v>
      </c>
      <c r="B999" s="39">
        <v>30</v>
      </c>
    </row>
    <row r="1000" spans="1:3" ht="15" customHeight="1">
      <c r="A1000" s="38" t="s">
        <v>843</v>
      </c>
      <c r="B1000" s="39">
        <v>0</v>
      </c>
    </row>
    <row r="1001" spans="1:3" ht="15" customHeight="1">
      <c r="A1001" s="38" t="s">
        <v>844</v>
      </c>
      <c r="B1001" s="39">
        <v>0</v>
      </c>
      <c r="C1001" s="8">
        <f>B1001/16256*48687</f>
        <v>0</v>
      </c>
    </row>
    <row r="1002" spans="1:3" ht="15" customHeight="1">
      <c r="A1002" s="38" t="s">
        <v>845</v>
      </c>
      <c r="B1002" s="39">
        <v>0</v>
      </c>
      <c r="C1002" s="8">
        <f>B1002/16256*48687</f>
        <v>0</v>
      </c>
    </row>
    <row r="1003" spans="1:3" ht="15" customHeight="1">
      <c r="A1003" s="38" t="s">
        <v>846</v>
      </c>
      <c r="B1003" s="39">
        <v>0</v>
      </c>
      <c r="C1003" s="8">
        <f>B1003/16256*48687</f>
        <v>0</v>
      </c>
    </row>
    <row r="1004" spans="1:3" ht="15" customHeight="1">
      <c r="A1004" s="38" t="s">
        <v>847</v>
      </c>
      <c r="B1004" s="39">
        <v>1584</v>
      </c>
    </row>
    <row r="1005" spans="1:3" ht="15" customHeight="1">
      <c r="A1005" s="38" t="s">
        <v>848</v>
      </c>
      <c r="B1005" s="39">
        <f>SUM(B1006:B1014)</f>
        <v>3744</v>
      </c>
    </row>
    <row r="1006" spans="1:3" ht="15" customHeight="1">
      <c r="A1006" s="38" t="s">
        <v>85</v>
      </c>
      <c r="B1006" s="39">
        <v>0</v>
      </c>
    </row>
    <row r="1007" spans="1:3" ht="15" customHeight="1">
      <c r="A1007" s="38" t="s">
        <v>86</v>
      </c>
      <c r="B1007" s="39">
        <v>0</v>
      </c>
    </row>
    <row r="1008" spans="1:3" ht="15" customHeight="1">
      <c r="A1008" s="38" t="s">
        <v>87</v>
      </c>
      <c r="B1008" s="39">
        <v>0</v>
      </c>
    </row>
    <row r="1009" spans="1:2" ht="15" customHeight="1">
      <c r="A1009" s="38" t="s">
        <v>849</v>
      </c>
      <c r="B1009" s="39">
        <v>0</v>
      </c>
    </row>
    <row r="1010" spans="1:2" ht="15" customHeight="1">
      <c r="A1010" s="38" t="s">
        <v>850</v>
      </c>
      <c r="B1010" s="39">
        <v>0</v>
      </c>
    </row>
    <row r="1011" spans="1:2" ht="15" customHeight="1">
      <c r="A1011" s="38" t="s">
        <v>851</v>
      </c>
      <c r="B1011" s="39">
        <v>0</v>
      </c>
    </row>
    <row r="1012" spans="1:2" ht="15" customHeight="1">
      <c r="A1012" s="38" t="s">
        <v>852</v>
      </c>
      <c r="B1012" s="39">
        <v>0</v>
      </c>
    </row>
    <row r="1013" spans="1:2" ht="15" customHeight="1">
      <c r="A1013" s="38" t="s">
        <v>853</v>
      </c>
      <c r="B1013" s="39">
        <v>0</v>
      </c>
    </row>
    <row r="1014" spans="1:2" ht="15" customHeight="1">
      <c r="A1014" s="38" t="s">
        <v>854</v>
      </c>
      <c r="B1014" s="39">
        <v>3744</v>
      </c>
    </row>
    <row r="1015" spans="1:2" ht="15" customHeight="1">
      <c r="A1015" s="38" t="s">
        <v>855</v>
      </c>
      <c r="B1015" s="39">
        <f>SUM(B1016:B1024)</f>
        <v>10800</v>
      </c>
    </row>
    <row r="1016" spans="1:2" ht="15" customHeight="1">
      <c r="A1016" s="38" t="s">
        <v>85</v>
      </c>
      <c r="B1016" s="39">
        <v>0</v>
      </c>
    </row>
    <row r="1017" spans="1:2" ht="15" customHeight="1">
      <c r="A1017" s="38" t="s">
        <v>86</v>
      </c>
      <c r="B1017" s="39">
        <v>0</v>
      </c>
    </row>
    <row r="1018" spans="1:2" ht="15" customHeight="1">
      <c r="A1018" s="38" t="s">
        <v>87</v>
      </c>
      <c r="B1018" s="39">
        <v>0</v>
      </c>
    </row>
    <row r="1019" spans="1:2" ht="15" customHeight="1">
      <c r="A1019" s="38" t="s">
        <v>856</v>
      </c>
      <c r="B1019" s="39">
        <v>0</v>
      </c>
    </row>
    <row r="1020" spans="1:2" ht="15" customHeight="1">
      <c r="A1020" s="38" t="s">
        <v>857</v>
      </c>
      <c r="B1020" s="39">
        <v>0</v>
      </c>
    </row>
    <row r="1021" spans="1:2" ht="15" customHeight="1">
      <c r="A1021" s="38" t="s">
        <v>858</v>
      </c>
      <c r="B1021" s="39">
        <v>0</v>
      </c>
    </row>
    <row r="1022" spans="1:2" ht="15" customHeight="1">
      <c r="A1022" s="38" t="s">
        <v>859</v>
      </c>
      <c r="B1022" s="39">
        <v>0</v>
      </c>
    </row>
    <row r="1023" spans="1:2" ht="15" customHeight="1">
      <c r="A1023" s="38" t="s">
        <v>860</v>
      </c>
      <c r="B1023" s="39">
        <v>0</v>
      </c>
    </row>
    <row r="1024" spans="1:2" ht="15" customHeight="1">
      <c r="A1024" s="38" t="s">
        <v>861</v>
      </c>
      <c r="B1024" s="39">
        <v>10800</v>
      </c>
    </row>
    <row r="1025" spans="1:3" ht="15" customHeight="1">
      <c r="A1025" s="38" t="s">
        <v>862</v>
      </c>
      <c r="B1025" s="39">
        <f>SUM(B1026:B1029)</f>
        <v>13305</v>
      </c>
    </row>
    <row r="1026" spans="1:3" ht="15" customHeight="1">
      <c r="A1026" s="38" t="s">
        <v>863</v>
      </c>
      <c r="B1026" s="39">
        <v>8209</v>
      </c>
    </row>
    <row r="1027" spans="1:3" ht="15" customHeight="1">
      <c r="A1027" s="38" t="s">
        <v>864</v>
      </c>
      <c r="B1027" s="39">
        <v>1186</v>
      </c>
    </row>
    <row r="1028" spans="1:3" ht="15" customHeight="1">
      <c r="A1028" s="38" t="s">
        <v>865</v>
      </c>
      <c r="B1028" s="39">
        <v>3816</v>
      </c>
    </row>
    <row r="1029" spans="1:3" ht="15" customHeight="1">
      <c r="A1029" s="38" t="s">
        <v>866</v>
      </c>
      <c r="B1029" s="39">
        <v>94</v>
      </c>
    </row>
    <row r="1030" spans="1:3" ht="15" customHeight="1">
      <c r="A1030" s="38" t="s">
        <v>867</v>
      </c>
      <c r="B1030" s="39">
        <f>SUM(B1031:B1036)</f>
        <v>15</v>
      </c>
    </row>
    <row r="1031" spans="1:3" ht="15" customHeight="1">
      <c r="A1031" s="38" t="s">
        <v>85</v>
      </c>
      <c r="B1031" s="39">
        <v>0</v>
      </c>
    </row>
    <row r="1032" spans="1:3" ht="15" customHeight="1">
      <c r="A1032" s="38" t="s">
        <v>86</v>
      </c>
      <c r="B1032" s="39">
        <v>0</v>
      </c>
    </row>
    <row r="1033" spans="1:3" ht="15" customHeight="1">
      <c r="A1033" s="38" t="s">
        <v>87</v>
      </c>
      <c r="B1033" s="39">
        <v>0</v>
      </c>
    </row>
    <row r="1034" spans="1:3" ht="15" customHeight="1">
      <c r="A1034" s="38" t="s">
        <v>853</v>
      </c>
      <c r="B1034" s="39">
        <v>0</v>
      </c>
    </row>
    <row r="1035" spans="1:3" ht="15" customHeight="1">
      <c r="A1035" s="38" t="s">
        <v>868</v>
      </c>
      <c r="B1035" s="39">
        <v>0</v>
      </c>
    </row>
    <row r="1036" spans="1:3" ht="15" customHeight="1">
      <c r="A1036" s="38" t="s">
        <v>869</v>
      </c>
      <c r="B1036" s="39">
        <v>15</v>
      </c>
    </row>
    <row r="1037" spans="1:3" ht="15" customHeight="1">
      <c r="A1037" s="38" t="s">
        <v>870</v>
      </c>
      <c r="B1037" s="39">
        <v>0</v>
      </c>
      <c r="C1037" s="8">
        <f>B1037/16256*48687</f>
        <v>0</v>
      </c>
    </row>
    <row r="1038" spans="1:3" ht="15" customHeight="1">
      <c r="A1038" s="38" t="s">
        <v>871</v>
      </c>
      <c r="B1038" s="39">
        <v>0</v>
      </c>
      <c r="C1038" s="8">
        <f>B1038/16256*48687</f>
        <v>0</v>
      </c>
    </row>
    <row r="1039" spans="1:3" ht="15" customHeight="1">
      <c r="A1039" s="38" t="s">
        <v>872</v>
      </c>
      <c r="B1039" s="39">
        <v>0</v>
      </c>
      <c r="C1039" s="8">
        <f>B1039/16256*48687</f>
        <v>0</v>
      </c>
    </row>
    <row r="1040" spans="1:3" ht="15" customHeight="1">
      <c r="A1040" s="38" t="s">
        <v>873</v>
      </c>
      <c r="B1040" s="39">
        <v>0</v>
      </c>
      <c r="C1040" s="8">
        <f>B1040/16256*48687</f>
        <v>0</v>
      </c>
    </row>
    <row r="1041" spans="1:5" ht="15" customHeight="1">
      <c r="A1041" s="38" t="s">
        <v>874</v>
      </c>
      <c r="B1041" s="39">
        <v>0</v>
      </c>
      <c r="C1041" s="8">
        <f>B1041/16256*48687</f>
        <v>0</v>
      </c>
    </row>
    <row r="1042" spans="1:5" ht="15" customHeight="1">
      <c r="A1042" s="38" t="s">
        <v>875</v>
      </c>
      <c r="B1042" s="39">
        <f>SUM(B1043:B1044)</f>
        <v>2255</v>
      </c>
    </row>
    <row r="1043" spans="1:5" ht="15" customHeight="1">
      <c r="A1043" s="38" t="s">
        <v>876</v>
      </c>
      <c r="B1043" s="39">
        <v>2246</v>
      </c>
    </row>
    <row r="1044" spans="1:5" ht="15" customHeight="1">
      <c r="A1044" s="38" t="s">
        <v>877</v>
      </c>
      <c r="B1044" s="39">
        <v>9</v>
      </c>
    </row>
    <row r="1045" spans="1:5" ht="15" customHeight="1">
      <c r="A1045" s="38" t="s">
        <v>878</v>
      </c>
      <c r="B1045" s="39">
        <f>SUM(B1046,B1056,B1072,B1077,B1091,B1098,B1105)</f>
        <v>14601</v>
      </c>
    </row>
    <row r="1046" spans="1:5" ht="15" customHeight="1">
      <c r="A1046" s="38" t="s">
        <v>879</v>
      </c>
      <c r="B1046" s="39">
        <f>SUM(B1047:B1055)</f>
        <v>61</v>
      </c>
      <c r="D1046" s="12"/>
      <c r="E1046" s="12"/>
    </row>
    <row r="1047" spans="1:5" ht="15" customHeight="1">
      <c r="A1047" s="38" t="s">
        <v>85</v>
      </c>
      <c r="B1047" s="39">
        <v>0</v>
      </c>
    </row>
    <row r="1048" spans="1:5" ht="15" customHeight="1">
      <c r="A1048" s="38" t="s">
        <v>86</v>
      </c>
      <c r="B1048" s="39">
        <v>0</v>
      </c>
    </row>
    <row r="1049" spans="1:5" ht="15" customHeight="1">
      <c r="A1049" s="38" t="s">
        <v>87</v>
      </c>
      <c r="B1049" s="39">
        <v>0</v>
      </c>
    </row>
    <row r="1050" spans="1:5" ht="15" customHeight="1">
      <c r="A1050" s="38" t="s">
        <v>880</v>
      </c>
      <c r="B1050" s="39">
        <v>0</v>
      </c>
    </row>
    <row r="1051" spans="1:5" ht="15" customHeight="1">
      <c r="A1051" s="38" t="s">
        <v>881</v>
      </c>
      <c r="B1051" s="39">
        <v>0</v>
      </c>
    </row>
    <row r="1052" spans="1:5" ht="15" customHeight="1">
      <c r="A1052" s="38" t="s">
        <v>882</v>
      </c>
      <c r="B1052" s="39">
        <v>43</v>
      </c>
    </row>
    <row r="1053" spans="1:5" ht="15" customHeight="1">
      <c r="A1053" s="38" t="s">
        <v>883</v>
      </c>
      <c r="B1053" s="39">
        <v>0</v>
      </c>
    </row>
    <row r="1054" spans="1:5" ht="15" customHeight="1">
      <c r="A1054" s="38" t="s">
        <v>884</v>
      </c>
      <c r="B1054" s="39">
        <v>0</v>
      </c>
    </row>
    <row r="1055" spans="1:5" ht="15" customHeight="1">
      <c r="A1055" s="38" t="s">
        <v>885</v>
      </c>
      <c r="B1055" s="39">
        <v>18</v>
      </c>
    </row>
    <row r="1056" spans="1:5" ht="15" customHeight="1">
      <c r="A1056" s="38" t="s">
        <v>886</v>
      </c>
      <c r="B1056" s="39">
        <f>SUM(B1057:B1071)</f>
        <v>61</v>
      </c>
    </row>
    <row r="1057" spans="1:3" ht="15" customHeight="1">
      <c r="A1057" s="38" t="s">
        <v>85</v>
      </c>
      <c r="B1057" s="39">
        <v>0</v>
      </c>
    </row>
    <row r="1058" spans="1:3" ht="15" customHeight="1">
      <c r="A1058" s="38" t="s">
        <v>86</v>
      </c>
      <c r="B1058" s="39">
        <v>61</v>
      </c>
    </row>
    <row r="1059" spans="1:3" ht="15" customHeight="1">
      <c r="A1059" s="38" t="s">
        <v>87</v>
      </c>
      <c r="B1059" s="39">
        <v>0</v>
      </c>
    </row>
    <row r="1060" spans="1:3" ht="15" customHeight="1">
      <c r="A1060" s="38" t="s">
        <v>887</v>
      </c>
      <c r="B1060" s="39">
        <v>0</v>
      </c>
    </row>
    <row r="1061" spans="1:3" ht="15" customHeight="1">
      <c r="A1061" s="38" t="s">
        <v>888</v>
      </c>
      <c r="B1061" s="39">
        <v>0</v>
      </c>
    </row>
    <row r="1062" spans="1:3" ht="15" customHeight="1">
      <c r="A1062" s="38" t="s">
        <v>889</v>
      </c>
      <c r="B1062" s="39">
        <v>0</v>
      </c>
      <c r="C1062" s="8">
        <f t="shared" ref="C1062:C1071" si="9">B1062/6494*14601</f>
        <v>0</v>
      </c>
    </row>
    <row r="1063" spans="1:3" ht="15" customHeight="1">
      <c r="A1063" s="38" t="s">
        <v>890</v>
      </c>
      <c r="B1063" s="39">
        <v>0</v>
      </c>
      <c r="C1063" s="8">
        <f t="shared" si="9"/>
        <v>0</v>
      </c>
    </row>
    <row r="1064" spans="1:3" ht="15" customHeight="1">
      <c r="A1064" s="38" t="s">
        <v>891</v>
      </c>
      <c r="B1064" s="39">
        <v>0</v>
      </c>
      <c r="C1064" s="8">
        <f t="shared" si="9"/>
        <v>0</v>
      </c>
    </row>
    <row r="1065" spans="1:3" ht="15" customHeight="1">
      <c r="A1065" s="38" t="s">
        <v>892</v>
      </c>
      <c r="B1065" s="39">
        <v>0</v>
      </c>
      <c r="C1065" s="8">
        <f t="shared" si="9"/>
        <v>0</v>
      </c>
    </row>
    <row r="1066" spans="1:3" ht="15" customHeight="1">
      <c r="A1066" s="38" t="s">
        <v>893</v>
      </c>
      <c r="B1066" s="39">
        <v>0</v>
      </c>
      <c r="C1066" s="8">
        <f t="shared" si="9"/>
        <v>0</v>
      </c>
    </row>
    <row r="1067" spans="1:3" ht="15" customHeight="1">
      <c r="A1067" s="38" t="s">
        <v>894</v>
      </c>
      <c r="B1067" s="39">
        <v>0</v>
      </c>
      <c r="C1067" s="8">
        <f t="shared" si="9"/>
        <v>0</v>
      </c>
    </row>
    <row r="1068" spans="1:3" ht="15" customHeight="1">
      <c r="A1068" s="38" t="s">
        <v>895</v>
      </c>
      <c r="B1068" s="39">
        <v>0</v>
      </c>
      <c r="C1068" s="8">
        <f t="shared" si="9"/>
        <v>0</v>
      </c>
    </row>
    <row r="1069" spans="1:3" ht="15" customHeight="1">
      <c r="A1069" s="38" t="s">
        <v>896</v>
      </c>
      <c r="B1069" s="39">
        <v>0</v>
      </c>
      <c r="C1069" s="8">
        <f t="shared" si="9"/>
        <v>0</v>
      </c>
    </row>
    <row r="1070" spans="1:3" ht="15" customHeight="1">
      <c r="A1070" s="38" t="s">
        <v>897</v>
      </c>
      <c r="B1070" s="39">
        <v>0</v>
      </c>
      <c r="C1070" s="8">
        <f t="shared" si="9"/>
        <v>0</v>
      </c>
    </row>
    <row r="1071" spans="1:3" ht="15" customHeight="1">
      <c r="A1071" s="38" t="s">
        <v>898</v>
      </c>
      <c r="B1071" s="39">
        <v>0</v>
      </c>
      <c r="C1071" s="8">
        <f t="shared" si="9"/>
        <v>0</v>
      </c>
    </row>
    <row r="1072" spans="1:3" ht="15" customHeight="1">
      <c r="A1072" s="38" t="s">
        <v>899</v>
      </c>
      <c r="B1072" s="39">
        <f>SUM(B1073:B1076)</f>
        <v>429</v>
      </c>
    </row>
    <row r="1073" spans="1:3" ht="15" customHeight="1">
      <c r="A1073" s="38" t="s">
        <v>85</v>
      </c>
      <c r="B1073" s="39">
        <v>429</v>
      </c>
    </row>
    <row r="1074" spans="1:3" ht="15" customHeight="1">
      <c r="A1074" s="38" t="s">
        <v>86</v>
      </c>
      <c r="B1074" s="39">
        <v>0</v>
      </c>
    </row>
    <row r="1075" spans="1:3" ht="15" customHeight="1">
      <c r="A1075" s="38" t="s">
        <v>87</v>
      </c>
      <c r="B1075" s="39">
        <v>0</v>
      </c>
      <c r="C1075" s="8">
        <f>B1075/6494*14601</f>
        <v>0</v>
      </c>
    </row>
    <row r="1076" spans="1:3" ht="15" customHeight="1">
      <c r="A1076" s="38" t="s">
        <v>900</v>
      </c>
      <c r="B1076" s="39">
        <v>0</v>
      </c>
      <c r="C1076" s="8">
        <f>B1076/6494*14601</f>
        <v>0</v>
      </c>
    </row>
    <row r="1077" spans="1:3" ht="15" customHeight="1">
      <c r="A1077" s="38" t="s">
        <v>901</v>
      </c>
      <c r="B1077" s="39">
        <f>SUM(B1078:B1090)</f>
        <v>3202</v>
      </c>
    </row>
    <row r="1078" spans="1:3" ht="15" customHeight="1">
      <c r="A1078" s="38" t="s">
        <v>85</v>
      </c>
      <c r="B1078" s="39">
        <v>2280</v>
      </c>
    </row>
    <row r="1079" spans="1:3" ht="15" customHeight="1">
      <c r="A1079" s="38" t="s">
        <v>86</v>
      </c>
      <c r="B1079" s="39">
        <v>0</v>
      </c>
    </row>
    <row r="1080" spans="1:3" ht="15" customHeight="1">
      <c r="A1080" s="38" t="s">
        <v>87</v>
      </c>
      <c r="B1080" s="39">
        <v>0</v>
      </c>
    </row>
    <row r="1081" spans="1:3" ht="15" customHeight="1">
      <c r="A1081" s="38" t="s">
        <v>902</v>
      </c>
      <c r="B1081" s="39">
        <v>0</v>
      </c>
    </row>
    <row r="1082" spans="1:3" ht="15" customHeight="1">
      <c r="A1082" s="38" t="s">
        <v>903</v>
      </c>
      <c r="B1082" s="39">
        <v>0</v>
      </c>
    </row>
    <row r="1083" spans="1:3" ht="15" customHeight="1">
      <c r="A1083" s="38" t="s">
        <v>904</v>
      </c>
      <c r="B1083" s="39">
        <v>0</v>
      </c>
    </row>
    <row r="1084" spans="1:3" ht="15" customHeight="1">
      <c r="A1084" s="38" t="s">
        <v>905</v>
      </c>
      <c r="B1084" s="39">
        <v>463</v>
      </c>
    </row>
    <row r="1085" spans="1:3" ht="15" customHeight="1">
      <c r="A1085" s="38" t="s">
        <v>906</v>
      </c>
      <c r="B1085" s="39">
        <v>0</v>
      </c>
    </row>
    <row r="1086" spans="1:3" ht="15" customHeight="1">
      <c r="A1086" s="38" t="s">
        <v>907</v>
      </c>
      <c r="B1086" s="39">
        <v>0</v>
      </c>
    </row>
    <row r="1087" spans="1:3" ht="15" customHeight="1">
      <c r="A1087" s="38" t="s">
        <v>908</v>
      </c>
      <c r="B1087" s="39">
        <v>0</v>
      </c>
    </row>
    <row r="1088" spans="1:3" ht="15" customHeight="1">
      <c r="A1088" s="38" t="s">
        <v>853</v>
      </c>
      <c r="B1088" s="39">
        <v>0</v>
      </c>
    </row>
    <row r="1089" spans="1:2" ht="15" customHeight="1">
      <c r="A1089" s="38" t="s">
        <v>909</v>
      </c>
      <c r="B1089" s="39">
        <v>0</v>
      </c>
    </row>
    <row r="1090" spans="1:2" ht="15" customHeight="1">
      <c r="A1090" s="38" t="s">
        <v>910</v>
      </c>
      <c r="B1090" s="39">
        <v>459</v>
      </c>
    </row>
    <row r="1091" spans="1:2" ht="15" customHeight="1">
      <c r="A1091" s="38" t="s">
        <v>911</v>
      </c>
      <c r="B1091" s="39">
        <f>SUM(B1092:B1097)</f>
        <v>2525</v>
      </c>
    </row>
    <row r="1092" spans="1:2" ht="15" customHeight="1">
      <c r="A1092" s="38" t="s">
        <v>85</v>
      </c>
      <c r="B1092" s="39">
        <v>1961</v>
      </c>
    </row>
    <row r="1093" spans="1:2" ht="15" customHeight="1">
      <c r="A1093" s="38" t="s">
        <v>86</v>
      </c>
      <c r="B1093" s="39">
        <v>0</v>
      </c>
    </row>
    <row r="1094" spans="1:2" ht="15" customHeight="1">
      <c r="A1094" s="38" t="s">
        <v>87</v>
      </c>
      <c r="B1094" s="39">
        <v>45</v>
      </c>
    </row>
    <row r="1095" spans="1:2" ht="15" customHeight="1">
      <c r="A1095" s="38" t="s">
        <v>912</v>
      </c>
      <c r="B1095" s="39">
        <v>0</v>
      </c>
    </row>
    <row r="1096" spans="1:2" ht="15" customHeight="1">
      <c r="A1096" s="38" t="s">
        <v>913</v>
      </c>
      <c r="B1096" s="39">
        <v>0</v>
      </c>
    </row>
    <row r="1097" spans="1:2" ht="15" customHeight="1">
      <c r="A1097" s="38" t="s">
        <v>914</v>
      </c>
      <c r="B1097" s="39">
        <v>519</v>
      </c>
    </row>
    <row r="1098" spans="1:2" ht="15" customHeight="1">
      <c r="A1098" s="38" t="s">
        <v>915</v>
      </c>
      <c r="B1098" s="39">
        <v>6475</v>
      </c>
    </row>
    <row r="1099" spans="1:2" ht="15" customHeight="1">
      <c r="A1099" s="38" t="s">
        <v>85</v>
      </c>
      <c r="B1099" s="39">
        <v>0</v>
      </c>
    </row>
    <row r="1100" spans="1:2" ht="15" customHeight="1">
      <c r="A1100" s="38" t="s">
        <v>86</v>
      </c>
      <c r="B1100" s="39">
        <v>0</v>
      </c>
    </row>
    <row r="1101" spans="1:2" ht="15" customHeight="1">
      <c r="A1101" s="38" t="s">
        <v>87</v>
      </c>
      <c r="B1101" s="39">
        <v>0</v>
      </c>
    </row>
    <row r="1102" spans="1:2" ht="15" customHeight="1">
      <c r="A1102" s="38" t="s">
        <v>916</v>
      </c>
      <c r="B1102" s="39">
        <v>0</v>
      </c>
    </row>
    <row r="1103" spans="1:2" ht="15" customHeight="1">
      <c r="A1103" s="38" t="s">
        <v>917</v>
      </c>
      <c r="B1103" s="39">
        <v>0</v>
      </c>
    </row>
    <row r="1104" spans="1:2" ht="15" customHeight="1">
      <c r="A1104" s="38" t="s">
        <v>918</v>
      </c>
      <c r="B1104" s="39">
        <v>6475</v>
      </c>
    </row>
    <row r="1105" spans="1:6" ht="15" customHeight="1">
      <c r="A1105" s="38" t="s">
        <v>919</v>
      </c>
      <c r="B1105" s="39">
        <v>1848</v>
      </c>
    </row>
    <row r="1106" spans="1:6" ht="15" customHeight="1">
      <c r="A1106" s="38" t="s">
        <v>920</v>
      </c>
      <c r="B1106" s="39">
        <v>0</v>
      </c>
    </row>
    <row r="1107" spans="1:6" ht="15" customHeight="1">
      <c r="A1107" s="38" t="s">
        <v>921</v>
      </c>
      <c r="B1107" s="39">
        <v>0</v>
      </c>
    </row>
    <row r="1108" spans="1:6" ht="15" customHeight="1">
      <c r="A1108" s="38" t="s">
        <v>922</v>
      </c>
      <c r="B1108" s="39">
        <v>0</v>
      </c>
    </row>
    <row r="1109" spans="1:6" ht="15" customHeight="1">
      <c r="A1109" s="38" t="s">
        <v>923</v>
      </c>
      <c r="B1109" s="39">
        <v>0</v>
      </c>
    </row>
    <row r="1110" spans="1:6" ht="15" customHeight="1">
      <c r="A1110" s="38" t="s">
        <v>924</v>
      </c>
      <c r="B1110" s="39">
        <v>1848</v>
      </c>
    </row>
    <row r="1111" spans="1:6" ht="15" customHeight="1">
      <c r="A1111" s="38" t="s">
        <v>925</v>
      </c>
      <c r="B1111" s="39">
        <f>SUM(B1112,B1122,B1128)</f>
        <v>4779</v>
      </c>
      <c r="E1111" s="12"/>
      <c r="F1111" s="12"/>
    </row>
    <row r="1112" spans="1:6" ht="15" customHeight="1">
      <c r="A1112" s="38" t="s">
        <v>926</v>
      </c>
      <c r="B1112" s="39">
        <f>SUM(B1113:B1121)</f>
        <v>2491</v>
      </c>
    </row>
    <row r="1113" spans="1:6" ht="15" customHeight="1">
      <c r="A1113" s="38" t="s">
        <v>85</v>
      </c>
      <c r="B1113" s="39">
        <v>1043</v>
      </c>
    </row>
    <row r="1114" spans="1:6" ht="15" customHeight="1">
      <c r="A1114" s="38" t="s">
        <v>86</v>
      </c>
      <c r="B1114" s="39">
        <v>41</v>
      </c>
    </row>
    <row r="1115" spans="1:6" ht="15" customHeight="1">
      <c r="A1115" s="38" t="s">
        <v>87</v>
      </c>
      <c r="B1115" s="39">
        <v>0</v>
      </c>
    </row>
    <row r="1116" spans="1:6" ht="15" customHeight="1">
      <c r="A1116" s="38" t="s">
        <v>927</v>
      </c>
      <c r="B1116" s="39">
        <v>0</v>
      </c>
    </row>
    <row r="1117" spans="1:6" ht="15" customHeight="1">
      <c r="A1117" s="38" t="s">
        <v>928</v>
      </c>
      <c r="B1117" s="39">
        <v>0</v>
      </c>
    </row>
    <row r="1118" spans="1:6" ht="15" customHeight="1">
      <c r="A1118" s="38" t="s">
        <v>929</v>
      </c>
      <c r="B1118" s="39">
        <v>0</v>
      </c>
    </row>
    <row r="1119" spans="1:6" ht="15" customHeight="1">
      <c r="A1119" s="38" t="s">
        <v>930</v>
      </c>
      <c r="B1119" s="39">
        <v>0</v>
      </c>
    </row>
    <row r="1120" spans="1:6" ht="15" customHeight="1">
      <c r="A1120" s="38" t="s">
        <v>94</v>
      </c>
      <c r="B1120" s="39">
        <v>0</v>
      </c>
    </row>
    <row r="1121" spans="1:3" ht="15" customHeight="1">
      <c r="A1121" s="38" t="s">
        <v>931</v>
      </c>
      <c r="B1121" s="39">
        <v>1407</v>
      </c>
    </row>
    <row r="1122" spans="1:3" ht="15" customHeight="1">
      <c r="A1122" s="38" t="s">
        <v>932</v>
      </c>
      <c r="B1122" s="39">
        <v>2288</v>
      </c>
    </row>
    <row r="1123" spans="1:3" ht="15" customHeight="1">
      <c r="A1123" s="38" t="s">
        <v>85</v>
      </c>
      <c r="B1123" s="39">
        <v>0</v>
      </c>
    </row>
    <row r="1124" spans="1:3" ht="15" customHeight="1">
      <c r="A1124" s="38" t="s">
        <v>86</v>
      </c>
      <c r="B1124" s="39">
        <v>0</v>
      </c>
    </row>
    <row r="1125" spans="1:3" ht="15" customHeight="1">
      <c r="A1125" s="38" t="s">
        <v>87</v>
      </c>
      <c r="B1125" s="39">
        <v>0</v>
      </c>
    </row>
    <row r="1126" spans="1:3" ht="15" customHeight="1">
      <c r="A1126" s="38" t="s">
        <v>933</v>
      </c>
      <c r="B1126" s="39">
        <v>0</v>
      </c>
    </row>
    <row r="1127" spans="1:3" ht="15" customHeight="1">
      <c r="A1127" s="38" t="s">
        <v>934</v>
      </c>
      <c r="B1127" s="39">
        <v>2288</v>
      </c>
    </row>
    <row r="1128" spans="1:3" ht="15" customHeight="1">
      <c r="A1128" s="38" t="s">
        <v>935</v>
      </c>
      <c r="B1128" s="39">
        <v>0</v>
      </c>
      <c r="C1128" s="8">
        <f>B1128/2333*4779</f>
        <v>0</v>
      </c>
    </row>
    <row r="1129" spans="1:3" ht="15" customHeight="1">
      <c r="A1129" s="38" t="s">
        <v>936</v>
      </c>
      <c r="B1129" s="39">
        <v>0</v>
      </c>
      <c r="C1129" s="8">
        <f>B1129/2333*4779</f>
        <v>0</v>
      </c>
    </row>
    <row r="1130" spans="1:3" ht="15" customHeight="1">
      <c r="A1130" s="38" t="s">
        <v>937</v>
      </c>
      <c r="B1130" s="39">
        <v>0</v>
      </c>
      <c r="C1130" s="8">
        <f>B1130/2333*4779</f>
        <v>0</v>
      </c>
    </row>
    <row r="1131" spans="1:3" ht="15" customHeight="1">
      <c r="A1131" s="38" t="s">
        <v>938</v>
      </c>
      <c r="B1131" s="39">
        <f>SUM(B1132,B1139,B1149,B1155,B1158)</f>
        <v>150</v>
      </c>
    </row>
    <row r="1132" spans="1:3" ht="15" customHeight="1">
      <c r="A1132" s="38" t="s">
        <v>939</v>
      </c>
      <c r="B1132" s="39">
        <v>25</v>
      </c>
    </row>
    <row r="1133" spans="1:3" ht="15" customHeight="1">
      <c r="A1133" s="38" t="s">
        <v>85</v>
      </c>
      <c r="B1133" s="39">
        <v>25</v>
      </c>
    </row>
    <row r="1134" spans="1:3" ht="15" customHeight="1">
      <c r="A1134" s="38" t="s">
        <v>86</v>
      </c>
      <c r="B1134" s="39">
        <v>0</v>
      </c>
    </row>
    <row r="1135" spans="1:3" ht="15" customHeight="1">
      <c r="A1135" s="38" t="s">
        <v>87</v>
      </c>
      <c r="B1135" s="39">
        <v>0</v>
      </c>
      <c r="C1135" s="8">
        <f>B1135/311*150</f>
        <v>0</v>
      </c>
    </row>
    <row r="1136" spans="1:3" ht="15" customHeight="1">
      <c r="A1136" s="38" t="s">
        <v>940</v>
      </c>
      <c r="B1136" s="39">
        <v>0</v>
      </c>
      <c r="C1136" s="8">
        <f>B1136/311*150</f>
        <v>0</v>
      </c>
    </row>
    <row r="1137" spans="1:6" ht="15" customHeight="1">
      <c r="A1137" s="38" t="s">
        <v>94</v>
      </c>
      <c r="B1137" s="39">
        <v>0</v>
      </c>
      <c r="C1137" s="8">
        <f>B1137/311*150</f>
        <v>0</v>
      </c>
    </row>
    <row r="1138" spans="1:6" ht="15" customHeight="1">
      <c r="A1138" s="38" t="s">
        <v>941</v>
      </c>
      <c r="B1138" s="39">
        <v>0</v>
      </c>
      <c r="C1138" s="8">
        <f>B1138/311*150</f>
        <v>0</v>
      </c>
    </row>
    <row r="1139" spans="1:6" ht="15" customHeight="1">
      <c r="A1139" s="38" t="s">
        <v>942</v>
      </c>
      <c r="B1139" s="39">
        <v>8</v>
      </c>
      <c r="E1139" s="12"/>
      <c r="F1139" s="12"/>
    </row>
    <row r="1140" spans="1:6" ht="15" customHeight="1">
      <c r="A1140" s="38" t="s">
        <v>943</v>
      </c>
      <c r="B1140" s="39">
        <v>0</v>
      </c>
    </row>
    <row r="1141" spans="1:6" ht="15" customHeight="1">
      <c r="A1141" s="38" t="s">
        <v>944</v>
      </c>
      <c r="B1141" s="39">
        <v>0</v>
      </c>
    </row>
    <row r="1142" spans="1:6" ht="15" customHeight="1">
      <c r="A1142" s="38" t="s">
        <v>945</v>
      </c>
      <c r="B1142" s="39">
        <v>0</v>
      </c>
    </row>
    <row r="1143" spans="1:6" ht="15" customHeight="1">
      <c r="A1143" s="38" t="s">
        <v>946</v>
      </c>
      <c r="B1143" s="39">
        <v>0</v>
      </c>
    </row>
    <row r="1144" spans="1:6" ht="15" customHeight="1">
      <c r="A1144" s="38" t="s">
        <v>947</v>
      </c>
      <c r="B1144" s="39">
        <v>0</v>
      </c>
    </row>
    <row r="1145" spans="1:6" ht="15" customHeight="1">
      <c r="A1145" s="38" t="s">
        <v>948</v>
      </c>
      <c r="B1145" s="39">
        <v>0</v>
      </c>
    </row>
    <row r="1146" spans="1:6" ht="15" customHeight="1">
      <c r="A1146" s="38" t="s">
        <v>949</v>
      </c>
      <c r="B1146" s="39">
        <v>0</v>
      </c>
    </row>
    <row r="1147" spans="1:6" ht="15" customHeight="1">
      <c r="A1147" s="38" t="s">
        <v>950</v>
      </c>
      <c r="B1147" s="39">
        <v>0</v>
      </c>
    </row>
    <row r="1148" spans="1:6" ht="15" customHeight="1">
      <c r="A1148" s="38" t="s">
        <v>951</v>
      </c>
      <c r="B1148" s="39">
        <v>8</v>
      </c>
    </row>
    <row r="1149" spans="1:6" ht="15" customHeight="1">
      <c r="A1149" s="38" t="s">
        <v>952</v>
      </c>
      <c r="B1149" s="39">
        <v>45</v>
      </c>
    </row>
    <row r="1150" spans="1:6" ht="15" customHeight="1">
      <c r="A1150" s="38" t="s">
        <v>953</v>
      </c>
      <c r="B1150" s="39">
        <v>0</v>
      </c>
    </row>
    <row r="1151" spans="1:6" ht="15" customHeight="1">
      <c r="A1151" s="38" t="s">
        <v>954</v>
      </c>
      <c r="B1151" s="39">
        <v>0</v>
      </c>
    </row>
    <row r="1152" spans="1:6" ht="15" customHeight="1">
      <c r="A1152" s="38" t="s">
        <v>955</v>
      </c>
      <c r="B1152" s="39">
        <v>0</v>
      </c>
    </row>
    <row r="1153" spans="1:3" ht="15" customHeight="1">
      <c r="A1153" s="38" t="s">
        <v>956</v>
      </c>
      <c r="B1153" s="39">
        <v>0</v>
      </c>
    </row>
    <row r="1154" spans="1:3" ht="15" customHeight="1">
      <c r="A1154" s="38" t="s">
        <v>957</v>
      </c>
      <c r="B1154" s="39">
        <v>45</v>
      </c>
    </row>
    <row r="1155" spans="1:3" ht="15" customHeight="1">
      <c r="A1155" s="38" t="s">
        <v>958</v>
      </c>
      <c r="B1155" s="39">
        <v>0</v>
      </c>
      <c r="C1155" s="8">
        <f>B1155/311*150</f>
        <v>0</v>
      </c>
    </row>
    <row r="1156" spans="1:3" ht="15" customHeight="1">
      <c r="A1156" s="38" t="s">
        <v>959</v>
      </c>
      <c r="B1156" s="39">
        <v>0</v>
      </c>
      <c r="C1156" s="8">
        <f>B1156/311*150</f>
        <v>0</v>
      </c>
    </row>
    <row r="1157" spans="1:3" ht="15" customHeight="1">
      <c r="A1157" s="38" t="s">
        <v>960</v>
      </c>
      <c r="B1157" s="39">
        <v>0</v>
      </c>
      <c r="C1157" s="8">
        <f>B1157/311*150</f>
        <v>0</v>
      </c>
    </row>
    <row r="1158" spans="1:3" ht="15" customHeight="1">
      <c r="A1158" s="38" t="s">
        <v>961</v>
      </c>
      <c r="B1158" s="39">
        <v>72</v>
      </c>
    </row>
    <row r="1159" spans="1:3" ht="15" customHeight="1">
      <c r="A1159" s="38" t="s">
        <v>962</v>
      </c>
      <c r="B1159" s="39">
        <v>72</v>
      </c>
    </row>
    <row r="1160" spans="1:3" ht="15" customHeight="1">
      <c r="A1160" s="38" t="s">
        <v>963</v>
      </c>
      <c r="B1160" s="39">
        <v>0</v>
      </c>
    </row>
    <row r="1161" spans="1:3" ht="15" customHeight="1">
      <c r="A1161" s="38" t="s">
        <v>964</v>
      </c>
      <c r="B1161" s="39">
        <v>0</v>
      </c>
    </row>
    <row r="1162" spans="1:3" ht="15" customHeight="1">
      <c r="A1162" s="38" t="s">
        <v>965</v>
      </c>
      <c r="B1162" s="39">
        <v>0</v>
      </c>
    </row>
    <row r="1163" spans="1:3" ht="15" customHeight="1">
      <c r="A1163" s="38" t="s">
        <v>966</v>
      </c>
      <c r="B1163" s="39">
        <v>0</v>
      </c>
    </row>
    <row r="1164" spans="1:3" ht="15" customHeight="1">
      <c r="A1164" s="38" t="s">
        <v>967</v>
      </c>
      <c r="B1164" s="39">
        <v>0</v>
      </c>
    </row>
    <row r="1165" spans="1:3" ht="15" customHeight="1">
      <c r="A1165" s="38" t="s">
        <v>968</v>
      </c>
      <c r="B1165" s="39">
        <v>0</v>
      </c>
    </row>
    <row r="1166" spans="1:3" ht="15" customHeight="1">
      <c r="A1166" s="38" t="s">
        <v>721</v>
      </c>
      <c r="B1166" s="39">
        <v>0</v>
      </c>
    </row>
    <row r="1167" spans="1:3" ht="15" customHeight="1">
      <c r="A1167" s="38" t="s">
        <v>969</v>
      </c>
      <c r="B1167" s="39">
        <v>0</v>
      </c>
    </row>
    <row r="1168" spans="1:3" ht="15" customHeight="1">
      <c r="A1168" s="38" t="s">
        <v>970</v>
      </c>
      <c r="B1168" s="39">
        <v>0</v>
      </c>
    </row>
    <row r="1169" spans="1:6" ht="15" customHeight="1">
      <c r="A1169" s="38" t="s">
        <v>971</v>
      </c>
      <c r="B1169" s="39">
        <v>0</v>
      </c>
    </row>
    <row r="1170" spans="1:6" ht="15" customHeight="1">
      <c r="A1170" s="38" t="s">
        <v>972</v>
      </c>
      <c r="B1170" s="39">
        <f>SUM(B1171,B1209,B1218,B1233)</f>
        <v>10348</v>
      </c>
    </row>
    <row r="1171" spans="1:6" ht="15" customHeight="1">
      <c r="A1171" s="38" t="s">
        <v>973</v>
      </c>
      <c r="B1171" s="39">
        <f>SUM(B1172:B1189)</f>
        <v>9315</v>
      </c>
    </row>
    <row r="1172" spans="1:6" ht="15" customHeight="1">
      <c r="A1172" s="38" t="s">
        <v>85</v>
      </c>
      <c r="B1172" s="39">
        <v>2812</v>
      </c>
      <c r="E1172" s="12"/>
      <c r="F1172" s="12"/>
    </row>
    <row r="1173" spans="1:6" ht="15" customHeight="1">
      <c r="A1173" s="38" t="s">
        <v>86</v>
      </c>
      <c r="B1173" s="39">
        <v>0</v>
      </c>
    </row>
    <row r="1174" spans="1:6" ht="15" customHeight="1">
      <c r="A1174" s="38" t="s">
        <v>87</v>
      </c>
      <c r="B1174" s="39">
        <v>0</v>
      </c>
    </row>
    <row r="1175" spans="1:6" ht="15" customHeight="1">
      <c r="A1175" s="38" t="s">
        <v>974</v>
      </c>
      <c r="B1175" s="39">
        <v>210</v>
      </c>
    </row>
    <row r="1176" spans="1:6" ht="15" customHeight="1">
      <c r="A1176" s="38" t="s">
        <v>975</v>
      </c>
      <c r="B1176" s="39">
        <v>38</v>
      </c>
    </row>
    <row r="1177" spans="1:6" ht="15" customHeight="1">
      <c r="A1177" s="38" t="s">
        <v>976</v>
      </c>
      <c r="B1177" s="39">
        <v>2390</v>
      </c>
    </row>
    <row r="1178" spans="1:6" ht="15" customHeight="1">
      <c r="A1178" s="38" t="s">
        <v>977</v>
      </c>
      <c r="B1178" s="39">
        <v>0</v>
      </c>
    </row>
    <row r="1179" spans="1:6" ht="15" customHeight="1">
      <c r="A1179" s="38" t="s">
        <v>978</v>
      </c>
      <c r="B1179" s="39">
        <v>0</v>
      </c>
    </row>
    <row r="1180" spans="1:6" ht="15" customHeight="1">
      <c r="A1180" s="38" t="s">
        <v>979</v>
      </c>
      <c r="B1180" s="39">
        <v>0</v>
      </c>
    </row>
    <row r="1181" spans="1:6" ht="15" customHeight="1">
      <c r="A1181" s="38" t="s">
        <v>980</v>
      </c>
      <c r="B1181" s="39">
        <v>187</v>
      </c>
    </row>
    <row r="1182" spans="1:6" ht="15" customHeight="1">
      <c r="A1182" s="38" t="s">
        <v>981</v>
      </c>
      <c r="B1182" s="39">
        <v>165</v>
      </c>
    </row>
    <row r="1183" spans="1:6" ht="15" customHeight="1">
      <c r="A1183" s="38" t="s">
        <v>982</v>
      </c>
      <c r="B1183" s="39">
        <v>0</v>
      </c>
    </row>
    <row r="1184" spans="1:6" ht="15" customHeight="1">
      <c r="A1184" s="38" t="s">
        <v>983</v>
      </c>
      <c r="B1184" s="39">
        <v>141</v>
      </c>
    </row>
    <row r="1185" spans="1:3" ht="15" customHeight="1">
      <c r="A1185" s="38" t="s">
        <v>984</v>
      </c>
      <c r="B1185" s="39">
        <v>0</v>
      </c>
    </row>
    <row r="1186" spans="1:3" ht="15" customHeight="1">
      <c r="A1186" s="38" t="s">
        <v>985</v>
      </c>
      <c r="B1186" s="39">
        <v>0</v>
      </c>
    </row>
    <row r="1187" spans="1:3" ht="15" customHeight="1">
      <c r="A1187" s="38" t="s">
        <v>986</v>
      </c>
      <c r="B1187" s="39">
        <v>0</v>
      </c>
    </row>
    <row r="1188" spans="1:3" ht="15" customHeight="1">
      <c r="A1188" s="38" t="s">
        <v>94</v>
      </c>
      <c r="B1188" s="39">
        <v>602</v>
      </c>
    </row>
    <row r="1189" spans="1:3" ht="15" customHeight="1">
      <c r="A1189" s="38" t="s">
        <v>987</v>
      </c>
      <c r="B1189" s="39">
        <v>2770</v>
      </c>
    </row>
    <row r="1190" spans="1:3" ht="15" customHeight="1">
      <c r="A1190" s="38" t="s">
        <v>988</v>
      </c>
      <c r="B1190" s="39">
        <v>0</v>
      </c>
      <c r="C1190" s="8">
        <f t="shared" ref="C1190:C1208" si="10">B1190/6910*10348</f>
        <v>0</v>
      </c>
    </row>
    <row r="1191" spans="1:3" ht="15" customHeight="1">
      <c r="A1191" s="38" t="s">
        <v>85</v>
      </c>
      <c r="B1191" s="39">
        <v>0</v>
      </c>
      <c r="C1191" s="8">
        <f t="shared" si="10"/>
        <v>0</v>
      </c>
    </row>
    <row r="1192" spans="1:3" ht="15" customHeight="1">
      <c r="A1192" s="38" t="s">
        <v>86</v>
      </c>
      <c r="B1192" s="39">
        <v>0</v>
      </c>
      <c r="C1192" s="8">
        <f t="shared" si="10"/>
        <v>0</v>
      </c>
    </row>
    <row r="1193" spans="1:3" ht="15" customHeight="1">
      <c r="A1193" s="38" t="s">
        <v>87</v>
      </c>
      <c r="B1193" s="39">
        <v>0</v>
      </c>
      <c r="C1193" s="8">
        <f t="shared" si="10"/>
        <v>0</v>
      </c>
    </row>
    <row r="1194" spans="1:3" ht="15" customHeight="1">
      <c r="A1194" s="38" t="s">
        <v>989</v>
      </c>
      <c r="B1194" s="39">
        <v>0</v>
      </c>
      <c r="C1194" s="8">
        <f t="shared" si="10"/>
        <v>0</v>
      </c>
    </row>
    <row r="1195" spans="1:3" ht="15" customHeight="1">
      <c r="A1195" s="38" t="s">
        <v>990</v>
      </c>
      <c r="B1195" s="39">
        <v>0</v>
      </c>
      <c r="C1195" s="8">
        <f t="shared" si="10"/>
        <v>0</v>
      </c>
    </row>
    <row r="1196" spans="1:3" ht="15" customHeight="1">
      <c r="A1196" s="38" t="s">
        <v>991</v>
      </c>
      <c r="B1196" s="39">
        <v>0</v>
      </c>
      <c r="C1196" s="8">
        <f t="shared" si="10"/>
        <v>0</v>
      </c>
    </row>
    <row r="1197" spans="1:3" ht="15" customHeight="1">
      <c r="A1197" s="38" t="s">
        <v>992</v>
      </c>
      <c r="B1197" s="39">
        <v>0</v>
      </c>
      <c r="C1197" s="8">
        <f t="shared" si="10"/>
        <v>0</v>
      </c>
    </row>
    <row r="1198" spans="1:3" ht="15" customHeight="1">
      <c r="A1198" s="38" t="s">
        <v>993</v>
      </c>
      <c r="B1198" s="39">
        <v>0</v>
      </c>
      <c r="C1198" s="8">
        <f t="shared" si="10"/>
        <v>0</v>
      </c>
    </row>
    <row r="1199" spans="1:3" ht="15" customHeight="1">
      <c r="A1199" s="38" t="s">
        <v>994</v>
      </c>
      <c r="B1199" s="39">
        <v>0</v>
      </c>
      <c r="C1199" s="8">
        <f t="shared" si="10"/>
        <v>0</v>
      </c>
    </row>
    <row r="1200" spans="1:3" ht="15" customHeight="1">
      <c r="A1200" s="38" t="s">
        <v>995</v>
      </c>
      <c r="B1200" s="39">
        <v>0</v>
      </c>
      <c r="C1200" s="8">
        <f t="shared" si="10"/>
        <v>0</v>
      </c>
    </row>
    <row r="1201" spans="1:3" ht="15" customHeight="1">
      <c r="A1201" s="38" t="s">
        <v>996</v>
      </c>
      <c r="B1201" s="39">
        <v>0</v>
      </c>
      <c r="C1201" s="8">
        <f t="shared" si="10"/>
        <v>0</v>
      </c>
    </row>
    <row r="1202" spans="1:3" ht="15" customHeight="1">
      <c r="A1202" s="38" t="s">
        <v>997</v>
      </c>
      <c r="B1202" s="39">
        <v>0</v>
      </c>
      <c r="C1202" s="8">
        <f t="shared" si="10"/>
        <v>0</v>
      </c>
    </row>
    <row r="1203" spans="1:3" ht="15" customHeight="1">
      <c r="A1203" s="38" t="s">
        <v>998</v>
      </c>
      <c r="B1203" s="39">
        <v>0</v>
      </c>
      <c r="C1203" s="8">
        <f t="shared" si="10"/>
        <v>0</v>
      </c>
    </row>
    <row r="1204" spans="1:3" ht="15" customHeight="1">
      <c r="A1204" s="38" t="s">
        <v>999</v>
      </c>
      <c r="B1204" s="39">
        <v>0</v>
      </c>
      <c r="C1204" s="8">
        <f t="shared" si="10"/>
        <v>0</v>
      </c>
    </row>
    <row r="1205" spans="1:3" ht="15" customHeight="1">
      <c r="A1205" s="38" t="s">
        <v>1000</v>
      </c>
      <c r="B1205" s="39">
        <v>0</v>
      </c>
      <c r="C1205" s="8">
        <f t="shared" si="10"/>
        <v>0</v>
      </c>
    </row>
    <row r="1206" spans="1:3" ht="15" customHeight="1">
      <c r="A1206" s="38" t="s">
        <v>1001</v>
      </c>
      <c r="B1206" s="39">
        <v>0</v>
      </c>
      <c r="C1206" s="8">
        <f t="shared" si="10"/>
        <v>0</v>
      </c>
    </row>
    <row r="1207" spans="1:3" ht="15" customHeight="1">
      <c r="A1207" s="38" t="s">
        <v>94</v>
      </c>
      <c r="B1207" s="39">
        <v>0</v>
      </c>
      <c r="C1207" s="8">
        <f t="shared" si="10"/>
        <v>0</v>
      </c>
    </row>
    <row r="1208" spans="1:3" ht="15" customHeight="1">
      <c r="A1208" s="38" t="s">
        <v>1002</v>
      </c>
      <c r="B1208" s="39">
        <v>0</v>
      </c>
      <c r="C1208" s="8">
        <f t="shared" si="10"/>
        <v>0</v>
      </c>
    </row>
    <row r="1209" spans="1:3" ht="15" customHeight="1">
      <c r="A1209" s="38" t="s">
        <v>1003</v>
      </c>
      <c r="B1209" s="39">
        <v>8</v>
      </c>
    </row>
    <row r="1210" spans="1:3" ht="15" customHeight="1">
      <c r="A1210" s="38" t="s">
        <v>85</v>
      </c>
      <c r="B1210" s="39">
        <v>0</v>
      </c>
    </row>
    <row r="1211" spans="1:3" ht="15" customHeight="1">
      <c r="A1211" s="38" t="s">
        <v>86</v>
      </c>
      <c r="B1211" s="39">
        <v>0</v>
      </c>
    </row>
    <row r="1212" spans="1:3" ht="15" customHeight="1">
      <c r="A1212" s="38" t="s">
        <v>87</v>
      </c>
      <c r="B1212" s="39">
        <v>0</v>
      </c>
    </row>
    <row r="1213" spans="1:3" ht="15" customHeight="1">
      <c r="A1213" s="38" t="s">
        <v>1004</v>
      </c>
      <c r="B1213" s="39">
        <v>8</v>
      </c>
    </row>
    <row r="1214" spans="1:3" ht="15" customHeight="1">
      <c r="A1214" s="38" t="s">
        <v>1005</v>
      </c>
      <c r="B1214" s="39">
        <v>0</v>
      </c>
      <c r="C1214" s="8">
        <f>B1214/6910*10348</f>
        <v>0</v>
      </c>
    </row>
    <row r="1215" spans="1:3" ht="15" customHeight="1">
      <c r="A1215" s="38" t="s">
        <v>1006</v>
      </c>
      <c r="B1215" s="39">
        <v>0</v>
      </c>
      <c r="C1215" s="8">
        <f>B1215/6910*10348</f>
        <v>0</v>
      </c>
    </row>
    <row r="1216" spans="1:3" ht="15" customHeight="1">
      <c r="A1216" s="38" t="s">
        <v>94</v>
      </c>
      <c r="B1216" s="39">
        <v>0</v>
      </c>
      <c r="C1216" s="8">
        <f>B1216/6910*10348</f>
        <v>0</v>
      </c>
    </row>
    <row r="1217" spans="1:3" ht="15" customHeight="1">
      <c r="A1217" s="38" t="s">
        <v>1007</v>
      </c>
      <c r="B1217" s="39">
        <v>0</v>
      </c>
      <c r="C1217" s="8">
        <f>B1217/6910*10348</f>
        <v>0</v>
      </c>
    </row>
    <row r="1218" spans="1:3" ht="15" customHeight="1">
      <c r="A1218" s="38" t="s">
        <v>1008</v>
      </c>
      <c r="B1218" s="39">
        <f>SUM(B1219:B1232)</f>
        <v>753</v>
      </c>
    </row>
    <row r="1219" spans="1:3" ht="15" customHeight="1">
      <c r="A1219" s="38" t="s">
        <v>85</v>
      </c>
      <c r="B1219" s="39">
        <v>195</v>
      </c>
    </row>
    <row r="1220" spans="1:3" ht="15" customHeight="1">
      <c r="A1220" s="38" t="s">
        <v>86</v>
      </c>
      <c r="B1220" s="39">
        <v>0</v>
      </c>
    </row>
    <row r="1221" spans="1:3" ht="15" customHeight="1">
      <c r="A1221" s="38" t="s">
        <v>87</v>
      </c>
      <c r="B1221" s="39">
        <v>0</v>
      </c>
    </row>
    <row r="1222" spans="1:3" ht="15" customHeight="1">
      <c r="A1222" s="38" t="s">
        <v>1009</v>
      </c>
      <c r="B1222" s="39">
        <v>0</v>
      </c>
    </row>
    <row r="1223" spans="1:3" ht="15" customHeight="1">
      <c r="A1223" s="38" t="s">
        <v>1010</v>
      </c>
      <c r="B1223" s="39">
        <v>0</v>
      </c>
    </row>
    <row r="1224" spans="1:3" ht="15" customHeight="1">
      <c r="A1224" s="38" t="s">
        <v>1011</v>
      </c>
      <c r="B1224" s="39">
        <v>0</v>
      </c>
    </row>
    <row r="1225" spans="1:3" ht="15" customHeight="1">
      <c r="A1225" s="38" t="s">
        <v>1012</v>
      </c>
      <c r="B1225" s="39">
        <v>0</v>
      </c>
    </row>
    <row r="1226" spans="1:3" ht="15" customHeight="1">
      <c r="A1226" s="38" t="s">
        <v>1013</v>
      </c>
      <c r="B1226" s="39">
        <v>0</v>
      </c>
    </row>
    <row r="1227" spans="1:3" ht="15" customHeight="1">
      <c r="A1227" s="38" t="s">
        <v>1014</v>
      </c>
      <c r="B1227" s="39">
        <v>300</v>
      </c>
    </row>
    <row r="1228" spans="1:3" ht="15" customHeight="1">
      <c r="A1228" s="38" t="s">
        <v>1015</v>
      </c>
      <c r="B1228" s="39">
        <v>0</v>
      </c>
    </row>
    <row r="1229" spans="1:3" ht="15" customHeight="1">
      <c r="A1229" s="38" t="s">
        <v>1016</v>
      </c>
      <c r="B1229" s="39">
        <v>0</v>
      </c>
    </row>
    <row r="1230" spans="1:3" ht="15" customHeight="1">
      <c r="A1230" s="38" t="s">
        <v>1017</v>
      </c>
      <c r="B1230" s="39">
        <v>0</v>
      </c>
    </row>
    <row r="1231" spans="1:3" ht="15" customHeight="1">
      <c r="A1231" s="38" t="s">
        <v>1018</v>
      </c>
      <c r="B1231" s="39">
        <v>0</v>
      </c>
    </row>
    <row r="1232" spans="1:3" ht="15" customHeight="1">
      <c r="A1232" s="38" t="s">
        <v>1019</v>
      </c>
      <c r="B1232" s="39">
        <v>258</v>
      </c>
    </row>
    <row r="1233" spans="1:6" ht="15" customHeight="1">
      <c r="A1233" s="38" t="s">
        <v>1020</v>
      </c>
      <c r="B1233" s="39">
        <v>272</v>
      </c>
    </row>
    <row r="1234" spans="1:6" ht="15" customHeight="1">
      <c r="A1234" s="38" t="s">
        <v>1021</v>
      </c>
      <c r="B1234" s="39">
        <v>272</v>
      </c>
    </row>
    <row r="1235" spans="1:6" ht="15" customHeight="1">
      <c r="A1235" s="38" t="s">
        <v>1022</v>
      </c>
      <c r="B1235" s="39">
        <f>SUM(B1236,B1245,B1249)</f>
        <v>24860</v>
      </c>
    </row>
    <row r="1236" spans="1:6" ht="15" customHeight="1">
      <c r="A1236" s="38" t="s">
        <v>1023</v>
      </c>
      <c r="B1236" s="39">
        <f>SUM(B1237:B1244)</f>
        <v>12743</v>
      </c>
    </row>
    <row r="1237" spans="1:6" ht="15" customHeight="1">
      <c r="A1237" s="38" t="s">
        <v>1024</v>
      </c>
      <c r="B1237" s="39">
        <v>0</v>
      </c>
      <c r="E1237" s="12"/>
      <c r="F1237" s="12"/>
    </row>
    <row r="1238" spans="1:6" ht="15" customHeight="1">
      <c r="A1238" s="38" t="s">
        <v>1025</v>
      </c>
      <c r="B1238" s="39">
        <v>0</v>
      </c>
    </row>
    <row r="1239" spans="1:6" ht="15" customHeight="1">
      <c r="A1239" s="38" t="s">
        <v>1026</v>
      </c>
      <c r="B1239" s="39">
        <v>0</v>
      </c>
    </row>
    <row r="1240" spans="1:6" ht="15" customHeight="1">
      <c r="A1240" s="38" t="s">
        <v>1027</v>
      </c>
      <c r="B1240" s="39">
        <v>0</v>
      </c>
    </row>
    <row r="1241" spans="1:6" ht="15" customHeight="1">
      <c r="A1241" s="38" t="s">
        <v>1028</v>
      </c>
      <c r="B1241" s="39">
        <v>0</v>
      </c>
    </row>
    <row r="1242" spans="1:6" ht="15" customHeight="1">
      <c r="A1242" s="38" t="s">
        <v>1029</v>
      </c>
      <c r="B1242" s="39">
        <v>0</v>
      </c>
    </row>
    <row r="1243" spans="1:6" ht="15" customHeight="1">
      <c r="A1243" s="38" t="s">
        <v>1030</v>
      </c>
      <c r="B1243" s="39">
        <v>1091</v>
      </c>
    </row>
    <row r="1244" spans="1:6" ht="15" customHeight="1">
      <c r="A1244" s="38" t="s">
        <v>1031</v>
      </c>
      <c r="B1244" s="39">
        <v>11652</v>
      </c>
    </row>
    <row r="1245" spans="1:6" ht="15" customHeight="1">
      <c r="A1245" s="38" t="s">
        <v>1032</v>
      </c>
      <c r="B1245" s="39">
        <f>SUM(B1246:B1248)</f>
        <v>7384</v>
      </c>
    </row>
    <row r="1246" spans="1:6" ht="15" customHeight="1">
      <c r="A1246" s="38" t="s">
        <v>1033</v>
      </c>
      <c r="B1246" s="39">
        <v>7369</v>
      </c>
    </row>
    <row r="1247" spans="1:6" ht="15" customHeight="1">
      <c r="A1247" s="38" t="s">
        <v>1034</v>
      </c>
      <c r="B1247" s="39">
        <v>15</v>
      </c>
    </row>
    <row r="1248" spans="1:6" ht="15" customHeight="1">
      <c r="A1248" s="38" t="s">
        <v>1035</v>
      </c>
      <c r="B1248" s="39">
        <v>0</v>
      </c>
    </row>
    <row r="1249" spans="1:6" ht="15" customHeight="1">
      <c r="A1249" s="38" t="s">
        <v>1036</v>
      </c>
      <c r="B1249" s="39">
        <v>4733</v>
      </c>
    </row>
    <row r="1250" spans="1:6" ht="15" customHeight="1">
      <c r="A1250" s="38" t="s">
        <v>1037</v>
      </c>
      <c r="B1250" s="39">
        <v>0</v>
      </c>
    </row>
    <row r="1251" spans="1:6" ht="15" customHeight="1">
      <c r="A1251" s="38" t="s">
        <v>1038</v>
      </c>
      <c r="B1251" s="39">
        <v>4733</v>
      </c>
    </row>
    <row r="1252" spans="1:6" ht="15" customHeight="1">
      <c r="A1252" s="38" t="s">
        <v>1039</v>
      </c>
      <c r="B1252" s="39">
        <v>0</v>
      </c>
    </row>
    <row r="1253" spans="1:6" ht="15" customHeight="1">
      <c r="A1253" s="38" t="s">
        <v>1040</v>
      </c>
      <c r="B1253" s="39">
        <f>SUM(B1254,B1288)</f>
        <v>2766</v>
      </c>
    </row>
    <row r="1254" spans="1:6" ht="15" customHeight="1">
      <c r="A1254" s="38" t="s">
        <v>1041</v>
      </c>
      <c r="B1254" s="39">
        <f>SUM(B1255:B1268)</f>
        <v>2693</v>
      </c>
      <c r="E1254" s="12"/>
      <c r="F1254" s="12"/>
    </row>
    <row r="1255" spans="1:6" ht="15" customHeight="1">
      <c r="A1255" s="38" t="s">
        <v>85</v>
      </c>
      <c r="B1255" s="39">
        <v>795</v>
      </c>
    </row>
    <row r="1256" spans="1:6" ht="15" customHeight="1">
      <c r="A1256" s="38" t="s">
        <v>86</v>
      </c>
      <c r="B1256" s="39">
        <v>253</v>
      </c>
    </row>
    <row r="1257" spans="1:6" ht="15" customHeight="1">
      <c r="A1257" s="38" t="s">
        <v>87</v>
      </c>
      <c r="B1257" s="39">
        <v>0</v>
      </c>
    </row>
    <row r="1258" spans="1:6" ht="15" customHeight="1">
      <c r="A1258" s="38" t="s">
        <v>1042</v>
      </c>
      <c r="B1258" s="39">
        <v>0</v>
      </c>
    </row>
    <row r="1259" spans="1:6" ht="15" customHeight="1">
      <c r="A1259" s="38" t="s">
        <v>1043</v>
      </c>
      <c r="B1259" s="39">
        <v>0</v>
      </c>
    </row>
    <row r="1260" spans="1:6" ht="15" customHeight="1">
      <c r="A1260" s="38" t="s">
        <v>1044</v>
      </c>
      <c r="B1260" s="39">
        <v>0</v>
      </c>
    </row>
    <row r="1261" spans="1:6" ht="15" customHeight="1">
      <c r="A1261" s="38" t="s">
        <v>1045</v>
      </c>
      <c r="B1261" s="39">
        <v>0</v>
      </c>
    </row>
    <row r="1262" spans="1:6" ht="15" customHeight="1">
      <c r="A1262" s="38" t="s">
        <v>1046</v>
      </c>
      <c r="B1262" s="39">
        <v>0</v>
      </c>
    </row>
    <row r="1263" spans="1:6" ht="15" customHeight="1">
      <c r="A1263" s="38" t="s">
        <v>1047</v>
      </c>
      <c r="B1263" s="39">
        <v>0</v>
      </c>
    </row>
    <row r="1264" spans="1:6" ht="15" customHeight="1">
      <c r="A1264" s="38" t="s">
        <v>1048</v>
      </c>
      <c r="B1264" s="39">
        <v>0</v>
      </c>
    </row>
    <row r="1265" spans="1:3" ht="15" customHeight="1">
      <c r="A1265" s="38" t="s">
        <v>1049</v>
      </c>
      <c r="B1265" s="39">
        <v>449</v>
      </c>
    </row>
    <row r="1266" spans="1:3" ht="15" customHeight="1">
      <c r="A1266" s="38" t="s">
        <v>1050</v>
      </c>
      <c r="B1266" s="39">
        <v>0</v>
      </c>
    </row>
    <row r="1267" spans="1:3" ht="15" customHeight="1">
      <c r="A1267" s="38" t="s">
        <v>94</v>
      </c>
      <c r="B1267" s="39">
        <v>391</v>
      </c>
    </row>
    <row r="1268" spans="1:3" ht="15" customHeight="1">
      <c r="A1268" s="38" t="s">
        <v>1051</v>
      </c>
      <c r="B1268" s="39">
        <v>805</v>
      </c>
    </row>
    <row r="1269" spans="1:3" ht="15" customHeight="1">
      <c r="A1269" s="38" t="s">
        <v>1052</v>
      </c>
      <c r="B1269" s="39">
        <v>0</v>
      </c>
      <c r="C1269" s="8">
        <f t="shared" ref="C1269:C1305" si="11">B1269/1281*2766</f>
        <v>0</v>
      </c>
    </row>
    <row r="1270" spans="1:3" ht="15" customHeight="1">
      <c r="A1270" s="38" t="s">
        <v>85</v>
      </c>
      <c r="B1270" s="39">
        <v>0</v>
      </c>
      <c r="C1270" s="8">
        <f t="shared" si="11"/>
        <v>0</v>
      </c>
    </row>
    <row r="1271" spans="1:3" ht="15" customHeight="1">
      <c r="A1271" s="38" t="s">
        <v>86</v>
      </c>
      <c r="B1271" s="39">
        <v>0</v>
      </c>
      <c r="C1271" s="8">
        <f t="shared" si="11"/>
        <v>0</v>
      </c>
    </row>
    <row r="1272" spans="1:3" ht="15" customHeight="1">
      <c r="A1272" s="38" t="s">
        <v>87</v>
      </c>
      <c r="B1272" s="39">
        <v>0</v>
      </c>
      <c r="C1272" s="8">
        <f t="shared" si="11"/>
        <v>0</v>
      </c>
    </row>
    <row r="1273" spans="1:3" ht="15" customHeight="1">
      <c r="A1273" s="38" t="s">
        <v>1053</v>
      </c>
      <c r="B1273" s="39">
        <v>0</v>
      </c>
      <c r="C1273" s="8">
        <f t="shared" si="11"/>
        <v>0</v>
      </c>
    </row>
    <row r="1274" spans="1:3" ht="15" customHeight="1">
      <c r="A1274" s="38" t="s">
        <v>1054</v>
      </c>
      <c r="B1274" s="39">
        <v>0</v>
      </c>
      <c r="C1274" s="8">
        <f t="shared" si="11"/>
        <v>0</v>
      </c>
    </row>
    <row r="1275" spans="1:3" ht="15" customHeight="1">
      <c r="A1275" s="38" t="s">
        <v>1055</v>
      </c>
      <c r="B1275" s="39">
        <v>0</v>
      </c>
      <c r="C1275" s="8">
        <f t="shared" si="11"/>
        <v>0</v>
      </c>
    </row>
    <row r="1276" spans="1:3" ht="15" customHeight="1">
      <c r="A1276" s="38" t="s">
        <v>1056</v>
      </c>
      <c r="B1276" s="39">
        <v>0</v>
      </c>
      <c r="C1276" s="8">
        <f t="shared" si="11"/>
        <v>0</v>
      </c>
    </row>
    <row r="1277" spans="1:3" ht="15" customHeight="1">
      <c r="A1277" s="38" t="s">
        <v>1057</v>
      </c>
      <c r="B1277" s="39">
        <v>0</v>
      </c>
      <c r="C1277" s="8">
        <f t="shared" si="11"/>
        <v>0</v>
      </c>
    </row>
    <row r="1278" spans="1:3" ht="15" customHeight="1">
      <c r="A1278" s="38" t="s">
        <v>1058</v>
      </c>
      <c r="B1278" s="39">
        <v>0</v>
      </c>
      <c r="C1278" s="8">
        <f t="shared" si="11"/>
        <v>0</v>
      </c>
    </row>
    <row r="1279" spans="1:3" ht="15" customHeight="1">
      <c r="A1279" s="38" t="s">
        <v>1059</v>
      </c>
      <c r="B1279" s="39">
        <v>0</v>
      </c>
      <c r="C1279" s="8">
        <f t="shared" si="11"/>
        <v>0</v>
      </c>
    </row>
    <row r="1280" spans="1:3" ht="15" customHeight="1">
      <c r="A1280" s="38" t="s">
        <v>1060</v>
      </c>
      <c r="B1280" s="39">
        <v>0</v>
      </c>
      <c r="C1280" s="8">
        <f t="shared" si="11"/>
        <v>0</v>
      </c>
    </row>
    <row r="1281" spans="1:3" ht="15" customHeight="1">
      <c r="A1281" s="38" t="s">
        <v>94</v>
      </c>
      <c r="B1281" s="39">
        <v>0</v>
      </c>
      <c r="C1281" s="8">
        <f t="shared" si="11"/>
        <v>0</v>
      </c>
    </row>
    <row r="1282" spans="1:3" ht="15" customHeight="1">
      <c r="A1282" s="38" t="s">
        <v>1061</v>
      </c>
      <c r="B1282" s="39">
        <v>0</v>
      </c>
      <c r="C1282" s="8">
        <f t="shared" si="11"/>
        <v>0</v>
      </c>
    </row>
    <row r="1283" spans="1:3" ht="15" customHeight="1">
      <c r="A1283" s="38" t="s">
        <v>1062</v>
      </c>
      <c r="B1283" s="39">
        <v>0</v>
      </c>
      <c r="C1283" s="8">
        <f t="shared" si="11"/>
        <v>0</v>
      </c>
    </row>
    <row r="1284" spans="1:3" ht="15" customHeight="1">
      <c r="A1284" s="38" t="s">
        <v>1063</v>
      </c>
      <c r="B1284" s="39">
        <v>0</v>
      </c>
      <c r="C1284" s="8">
        <f t="shared" si="11"/>
        <v>0</v>
      </c>
    </row>
    <row r="1285" spans="1:3" ht="15" customHeight="1">
      <c r="A1285" s="38" t="s">
        <v>1064</v>
      </c>
      <c r="B1285" s="39">
        <v>0</v>
      </c>
      <c r="C1285" s="8">
        <f t="shared" si="11"/>
        <v>0</v>
      </c>
    </row>
    <row r="1286" spans="1:3" ht="15" customHeight="1">
      <c r="A1286" s="38" t="s">
        <v>1065</v>
      </c>
      <c r="B1286" s="39">
        <v>0</v>
      </c>
      <c r="C1286" s="8">
        <f t="shared" si="11"/>
        <v>0</v>
      </c>
    </row>
    <row r="1287" spans="1:3" ht="15" customHeight="1">
      <c r="A1287" s="38" t="s">
        <v>1066</v>
      </c>
      <c r="B1287" s="39">
        <v>0</v>
      </c>
      <c r="C1287" s="8">
        <f t="shared" si="11"/>
        <v>0</v>
      </c>
    </row>
    <row r="1288" spans="1:3" ht="15" customHeight="1">
      <c r="A1288" s="38" t="s">
        <v>1067</v>
      </c>
      <c r="B1288" s="39">
        <v>73</v>
      </c>
    </row>
    <row r="1289" spans="1:3" ht="15" customHeight="1">
      <c r="A1289" s="38" t="s">
        <v>1068</v>
      </c>
      <c r="B1289" s="39">
        <v>0</v>
      </c>
    </row>
    <row r="1290" spans="1:3" ht="15" customHeight="1">
      <c r="A1290" s="38" t="s">
        <v>1069</v>
      </c>
      <c r="B1290" s="39">
        <v>0</v>
      </c>
    </row>
    <row r="1291" spans="1:3" ht="15" customHeight="1">
      <c r="A1291" s="38" t="s">
        <v>1070</v>
      </c>
      <c r="B1291" s="39">
        <v>0</v>
      </c>
    </row>
    <row r="1292" spans="1:3" ht="15" customHeight="1">
      <c r="A1292" s="38" t="s">
        <v>1071</v>
      </c>
      <c r="B1292" s="39">
        <v>0</v>
      </c>
    </row>
    <row r="1293" spans="1:3" ht="15" customHeight="1">
      <c r="A1293" s="38" t="s">
        <v>1072</v>
      </c>
      <c r="B1293" s="39">
        <v>73</v>
      </c>
    </row>
    <row r="1294" spans="1:3" ht="15" customHeight="1">
      <c r="A1294" s="38" t="s">
        <v>1073</v>
      </c>
      <c r="B1294" s="39">
        <v>0</v>
      </c>
    </row>
    <row r="1295" spans="1:3" ht="15" customHeight="1">
      <c r="A1295" s="38" t="s">
        <v>1074</v>
      </c>
      <c r="B1295" s="39">
        <v>0</v>
      </c>
      <c r="C1295" s="8">
        <f t="shared" si="11"/>
        <v>0</v>
      </c>
    </row>
    <row r="1296" spans="1:3" ht="15" customHeight="1">
      <c r="A1296" s="38" t="s">
        <v>1075</v>
      </c>
      <c r="B1296" s="39">
        <v>0</v>
      </c>
      <c r="C1296" s="8">
        <f t="shared" si="11"/>
        <v>0</v>
      </c>
    </row>
    <row r="1297" spans="1:6" ht="15" customHeight="1">
      <c r="A1297" s="38" t="s">
        <v>1076</v>
      </c>
      <c r="B1297" s="39">
        <v>0</v>
      </c>
      <c r="C1297" s="8">
        <f t="shared" si="11"/>
        <v>0</v>
      </c>
    </row>
    <row r="1298" spans="1:6" ht="15" customHeight="1">
      <c r="A1298" s="38" t="s">
        <v>1077</v>
      </c>
      <c r="B1298" s="39">
        <v>0</v>
      </c>
      <c r="C1298" s="8">
        <f t="shared" si="11"/>
        <v>0</v>
      </c>
    </row>
    <row r="1299" spans="1:6" ht="15" customHeight="1">
      <c r="A1299" s="38" t="s">
        <v>1078</v>
      </c>
      <c r="B1299" s="39">
        <v>0</v>
      </c>
      <c r="C1299" s="8">
        <f t="shared" si="11"/>
        <v>0</v>
      </c>
    </row>
    <row r="1300" spans="1:6" ht="15" customHeight="1">
      <c r="A1300" s="38" t="s">
        <v>1079</v>
      </c>
      <c r="B1300" s="39">
        <v>0</v>
      </c>
      <c r="C1300" s="8">
        <f t="shared" si="11"/>
        <v>0</v>
      </c>
    </row>
    <row r="1301" spans="1:6" ht="15" customHeight="1">
      <c r="A1301" s="38" t="s">
        <v>1080</v>
      </c>
      <c r="B1301" s="39">
        <v>0</v>
      </c>
      <c r="C1301" s="8">
        <f t="shared" si="11"/>
        <v>0</v>
      </c>
    </row>
    <row r="1302" spans="1:6" ht="15" customHeight="1">
      <c r="A1302" s="38" t="s">
        <v>1081</v>
      </c>
      <c r="B1302" s="39">
        <v>0</v>
      </c>
      <c r="C1302" s="8">
        <f t="shared" si="11"/>
        <v>0</v>
      </c>
    </row>
    <row r="1303" spans="1:6" ht="15" customHeight="1">
      <c r="A1303" s="38" t="s">
        <v>1082</v>
      </c>
      <c r="B1303" s="39">
        <v>0</v>
      </c>
      <c r="C1303" s="8">
        <f t="shared" si="11"/>
        <v>0</v>
      </c>
    </row>
    <row r="1304" spans="1:6" ht="15" customHeight="1">
      <c r="A1304" s="38" t="s">
        <v>1083</v>
      </c>
      <c r="B1304" s="39">
        <v>0</v>
      </c>
      <c r="C1304" s="8">
        <f t="shared" si="11"/>
        <v>0</v>
      </c>
    </row>
    <row r="1305" spans="1:6" ht="15" customHeight="1">
      <c r="A1305" s="38" t="s">
        <v>1084</v>
      </c>
      <c r="B1305" s="39">
        <v>0</v>
      </c>
      <c r="C1305" s="8">
        <f t="shared" si="11"/>
        <v>0</v>
      </c>
    </row>
    <row r="1306" spans="1:6" ht="15" customHeight="1">
      <c r="A1306" s="38" t="s">
        <v>1085</v>
      </c>
      <c r="B1306" s="39">
        <f>SUM(B1307,B1319,B1331,B1339,B1352,B1356,B1362)</f>
        <v>5041</v>
      </c>
    </row>
    <row r="1307" spans="1:6" ht="15" customHeight="1">
      <c r="A1307" s="38" t="s">
        <v>1086</v>
      </c>
      <c r="B1307" s="39">
        <f>SUM(B1308:B1318)</f>
        <v>1344</v>
      </c>
      <c r="E1307" s="12"/>
      <c r="F1307" s="12"/>
    </row>
    <row r="1308" spans="1:6" ht="15" customHeight="1">
      <c r="A1308" s="38" t="s">
        <v>85</v>
      </c>
      <c r="B1308" s="39">
        <v>982</v>
      </c>
    </row>
    <row r="1309" spans="1:6" ht="15" customHeight="1">
      <c r="A1309" s="38" t="s">
        <v>86</v>
      </c>
      <c r="B1309" s="39">
        <v>115</v>
      </c>
    </row>
    <row r="1310" spans="1:6" ht="15" customHeight="1">
      <c r="A1310" s="38" t="s">
        <v>87</v>
      </c>
      <c r="B1310" s="39">
        <v>0</v>
      </c>
    </row>
    <row r="1311" spans="1:6" ht="15" customHeight="1">
      <c r="A1311" s="38" t="s">
        <v>1087</v>
      </c>
      <c r="B1311" s="39">
        <v>0</v>
      </c>
    </row>
    <row r="1312" spans="1:6" ht="15" customHeight="1">
      <c r="A1312" s="38" t="s">
        <v>1088</v>
      </c>
      <c r="B1312" s="39">
        <v>0</v>
      </c>
    </row>
    <row r="1313" spans="1:3" ht="15" customHeight="1">
      <c r="A1313" s="38" t="s">
        <v>1089</v>
      </c>
      <c r="B1313" s="39">
        <v>0</v>
      </c>
    </row>
    <row r="1314" spans="1:3" ht="15" customHeight="1">
      <c r="A1314" s="38" t="s">
        <v>1090</v>
      </c>
      <c r="B1314" s="39">
        <v>0</v>
      </c>
    </row>
    <row r="1315" spans="1:3" ht="15" customHeight="1">
      <c r="A1315" s="38" t="s">
        <v>1091</v>
      </c>
      <c r="B1315" s="39">
        <v>0</v>
      </c>
    </row>
    <row r="1316" spans="1:3" ht="15" customHeight="1">
      <c r="A1316" s="38" t="s">
        <v>1092</v>
      </c>
      <c r="B1316" s="39">
        <v>0</v>
      </c>
    </row>
    <row r="1317" spans="1:3" ht="15" customHeight="1">
      <c r="A1317" s="38" t="s">
        <v>94</v>
      </c>
      <c r="B1317" s="39">
        <v>0</v>
      </c>
    </row>
    <row r="1318" spans="1:3" ht="15" customHeight="1">
      <c r="A1318" s="38" t="s">
        <v>1093</v>
      </c>
      <c r="B1318" s="39">
        <v>247</v>
      </c>
    </row>
    <row r="1319" spans="1:3" ht="15" customHeight="1">
      <c r="A1319" s="38" t="s">
        <v>1094</v>
      </c>
      <c r="B1319" s="39">
        <f>SUM(B1320:B1324)</f>
        <v>2147</v>
      </c>
    </row>
    <row r="1320" spans="1:3" ht="15" customHeight="1">
      <c r="A1320" s="38" t="s">
        <v>85</v>
      </c>
      <c r="B1320" s="39">
        <v>0</v>
      </c>
    </row>
    <row r="1321" spans="1:3" ht="15" customHeight="1">
      <c r="A1321" s="38" t="s">
        <v>86</v>
      </c>
      <c r="B1321" s="39">
        <v>0</v>
      </c>
    </row>
    <row r="1322" spans="1:3" ht="15" customHeight="1">
      <c r="A1322" s="38" t="s">
        <v>87</v>
      </c>
      <c r="B1322" s="39">
        <v>0</v>
      </c>
    </row>
    <row r="1323" spans="1:3" ht="15" customHeight="1">
      <c r="A1323" s="38" t="s">
        <v>1095</v>
      </c>
      <c r="B1323" s="39">
        <v>2078</v>
      </c>
    </row>
    <row r="1324" spans="1:3" ht="15" customHeight="1">
      <c r="A1324" s="38" t="s">
        <v>1096</v>
      </c>
      <c r="B1324" s="39">
        <v>69</v>
      </c>
    </row>
    <row r="1325" spans="1:3" ht="15" customHeight="1">
      <c r="A1325" s="38" t="s">
        <v>1097</v>
      </c>
      <c r="B1325" s="39">
        <v>0</v>
      </c>
      <c r="C1325" s="8">
        <f t="shared" ref="C1325:C1330" si="12">B1325/4383*5041</f>
        <v>0</v>
      </c>
    </row>
    <row r="1326" spans="1:3" ht="15" customHeight="1">
      <c r="A1326" s="38" t="s">
        <v>85</v>
      </c>
      <c r="B1326" s="39">
        <v>0</v>
      </c>
      <c r="C1326" s="8">
        <f t="shared" si="12"/>
        <v>0</v>
      </c>
    </row>
    <row r="1327" spans="1:3" ht="15" customHeight="1">
      <c r="A1327" s="38" t="s">
        <v>86</v>
      </c>
      <c r="B1327" s="39">
        <v>0</v>
      </c>
      <c r="C1327" s="8">
        <f t="shared" si="12"/>
        <v>0</v>
      </c>
    </row>
    <row r="1328" spans="1:3" ht="15" customHeight="1">
      <c r="A1328" s="38" t="s">
        <v>87</v>
      </c>
      <c r="B1328" s="39">
        <v>0</v>
      </c>
      <c r="C1328" s="8">
        <f t="shared" si="12"/>
        <v>0</v>
      </c>
    </row>
    <row r="1329" spans="1:3" ht="15" customHeight="1">
      <c r="A1329" s="38" t="s">
        <v>1098</v>
      </c>
      <c r="B1329" s="39">
        <v>0</v>
      </c>
      <c r="C1329" s="8">
        <f t="shared" si="12"/>
        <v>0</v>
      </c>
    </row>
    <row r="1330" spans="1:3" ht="15" customHeight="1">
      <c r="A1330" s="38" t="s">
        <v>1099</v>
      </c>
      <c r="B1330" s="39">
        <v>0</v>
      </c>
      <c r="C1330" s="8">
        <f t="shared" si="12"/>
        <v>0</v>
      </c>
    </row>
    <row r="1331" spans="1:3" ht="15" customHeight="1">
      <c r="A1331" s="38" t="s">
        <v>1100</v>
      </c>
      <c r="B1331" s="39">
        <f>SUM(B1332:B1338)</f>
        <v>830</v>
      </c>
    </row>
    <row r="1332" spans="1:3" ht="15" customHeight="1">
      <c r="A1332" s="38" t="s">
        <v>85</v>
      </c>
      <c r="B1332" s="39">
        <v>0</v>
      </c>
    </row>
    <row r="1333" spans="1:3" ht="15" customHeight="1">
      <c r="A1333" s="38" t="s">
        <v>86</v>
      </c>
      <c r="B1333" s="39">
        <v>11</v>
      </c>
    </row>
    <row r="1334" spans="1:3" ht="15" customHeight="1">
      <c r="A1334" s="38" t="s">
        <v>87</v>
      </c>
      <c r="B1334" s="39">
        <v>0</v>
      </c>
    </row>
    <row r="1335" spans="1:3" ht="15" customHeight="1">
      <c r="A1335" s="38" t="s">
        <v>1101</v>
      </c>
      <c r="B1335" s="39">
        <v>0</v>
      </c>
    </row>
    <row r="1336" spans="1:3" ht="15" customHeight="1">
      <c r="A1336" s="38" t="s">
        <v>1102</v>
      </c>
      <c r="B1336" s="39">
        <v>476</v>
      </c>
    </row>
    <row r="1337" spans="1:3" ht="15" customHeight="1">
      <c r="A1337" s="38" t="s">
        <v>94</v>
      </c>
      <c r="B1337" s="39">
        <v>0</v>
      </c>
    </row>
    <row r="1338" spans="1:3" ht="15" customHeight="1">
      <c r="A1338" s="38" t="s">
        <v>1103</v>
      </c>
      <c r="B1338" s="39">
        <v>343</v>
      </c>
    </row>
    <row r="1339" spans="1:3" ht="15" customHeight="1">
      <c r="A1339" s="38" t="s">
        <v>1104</v>
      </c>
      <c r="B1339" s="39">
        <f>SUM(B1340:B1351)</f>
        <v>127</v>
      </c>
    </row>
    <row r="1340" spans="1:3" ht="15" customHeight="1">
      <c r="A1340" s="38" t="s">
        <v>85</v>
      </c>
      <c r="B1340" s="39">
        <v>102</v>
      </c>
    </row>
    <row r="1341" spans="1:3" ht="15" customHeight="1">
      <c r="A1341" s="38" t="s">
        <v>86</v>
      </c>
      <c r="B1341" s="39">
        <v>0</v>
      </c>
    </row>
    <row r="1342" spans="1:3" ht="15" customHeight="1">
      <c r="A1342" s="38" t="s">
        <v>87</v>
      </c>
      <c r="B1342" s="39">
        <v>0</v>
      </c>
    </row>
    <row r="1343" spans="1:3" ht="15" customHeight="1">
      <c r="A1343" s="38" t="s">
        <v>1105</v>
      </c>
      <c r="B1343" s="39">
        <v>20</v>
      </c>
    </row>
    <row r="1344" spans="1:3" ht="15" customHeight="1">
      <c r="A1344" s="38" t="s">
        <v>1106</v>
      </c>
      <c r="B1344" s="39">
        <v>0</v>
      </c>
    </row>
    <row r="1345" spans="1:3" ht="15" customHeight="1">
      <c r="A1345" s="38" t="s">
        <v>1107</v>
      </c>
      <c r="B1345" s="39">
        <v>0</v>
      </c>
    </row>
    <row r="1346" spans="1:3" ht="15" customHeight="1">
      <c r="A1346" s="38" t="s">
        <v>1108</v>
      </c>
      <c r="B1346" s="39">
        <v>0</v>
      </c>
    </row>
    <row r="1347" spans="1:3" ht="15" customHeight="1">
      <c r="A1347" s="38" t="s">
        <v>1109</v>
      </c>
      <c r="B1347" s="39">
        <v>0</v>
      </c>
    </row>
    <row r="1348" spans="1:3" ht="15" customHeight="1">
      <c r="A1348" s="38" t="s">
        <v>1110</v>
      </c>
      <c r="B1348" s="39">
        <v>0</v>
      </c>
    </row>
    <row r="1349" spans="1:3" ht="15" customHeight="1">
      <c r="A1349" s="38" t="s">
        <v>1111</v>
      </c>
      <c r="B1349" s="39">
        <v>0</v>
      </c>
    </row>
    <row r="1350" spans="1:3" ht="15" customHeight="1">
      <c r="A1350" s="38" t="s">
        <v>1112</v>
      </c>
      <c r="B1350" s="39">
        <v>0</v>
      </c>
    </row>
    <row r="1351" spans="1:3" ht="15" customHeight="1">
      <c r="A1351" s="38" t="s">
        <v>1113</v>
      </c>
      <c r="B1351" s="39">
        <v>5</v>
      </c>
    </row>
    <row r="1352" spans="1:3" ht="15" customHeight="1">
      <c r="A1352" s="38" t="s">
        <v>1114</v>
      </c>
      <c r="B1352" s="39">
        <v>460</v>
      </c>
    </row>
    <row r="1353" spans="1:3" ht="15" customHeight="1">
      <c r="A1353" s="38" t="s">
        <v>1115</v>
      </c>
      <c r="B1353" s="39">
        <v>460</v>
      </c>
    </row>
    <row r="1354" spans="1:3" ht="15" customHeight="1">
      <c r="A1354" s="38" t="s">
        <v>1116</v>
      </c>
      <c r="B1354" s="39">
        <v>0</v>
      </c>
    </row>
    <row r="1355" spans="1:3" ht="15" customHeight="1">
      <c r="A1355" s="38" t="s">
        <v>1117</v>
      </c>
      <c r="B1355" s="39">
        <v>0</v>
      </c>
    </row>
    <row r="1356" spans="1:3" ht="15" customHeight="1">
      <c r="A1356" s="38" t="s">
        <v>1118</v>
      </c>
      <c r="B1356" s="39">
        <v>35</v>
      </c>
    </row>
    <row r="1357" spans="1:3" ht="15" customHeight="1">
      <c r="A1357" s="38" t="s">
        <v>1119</v>
      </c>
      <c r="B1357" s="39">
        <v>6</v>
      </c>
    </row>
    <row r="1358" spans="1:3" ht="15" customHeight="1">
      <c r="A1358" s="38" t="s">
        <v>1120</v>
      </c>
      <c r="B1358" s="39">
        <v>29</v>
      </c>
    </row>
    <row r="1359" spans="1:3" ht="15" customHeight="1">
      <c r="A1359" s="38" t="s">
        <v>1121</v>
      </c>
      <c r="B1359" s="39">
        <v>0</v>
      </c>
    </row>
    <row r="1360" spans="1:3" ht="15" customHeight="1">
      <c r="A1360" s="38" t="s">
        <v>1122</v>
      </c>
      <c r="B1360" s="39">
        <v>0</v>
      </c>
      <c r="C1360" s="8">
        <f>B1360/4383*5041</f>
        <v>0</v>
      </c>
    </row>
    <row r="1361" spans="1:6" ht="15" customHeight="1">
      <c r="A1361" s="38" t="s">
        <v>1123</v>
      </c>
      <c r="B1361" s="39">
        <v>0</v>
      </c>
      <c r="C1361" s="8">
        <f>B1361/4383*5041</f>
        <v>0</v>
      </c>
    </row>
    <row r="1362" spans="1:6" ht="15" customHeight="1">
      <c r="A1362" s="38" t="s">
        <v>1124</v>
      </c>
      <c r="B1362" s="39">
        <v>98</v>
      </c>
    </row>
    <row r="1363" spans="1:6" ht="15" customHeight="1">
      <c r="A1363" s="38" t="s">
        <v>76</v>
      </c>
      <c r="B1363" s="39">
        <v>19000</v>
      </c>
    </row>
    <row r="1364" spans="1:6" ht="15" customHeight="1">
      <c r="A1364" s="38" t="s">
        <v>1125</v>
      </c>
      <c r="B1364" s="39">
        <v>8920</v>
      </c>
    </row>
    <row r="1365" spans="1:6" ht="15" customHeight="1">
      <c r="A1365" s="38" t="s">
        <v>971</v>
      </c>
      <c r="B1365" s="39">
        <v>8920</v>
      </c>
      <c r="E1365" s="12"/>
      <c r="F1365" s="12"/>
    </row>
    <row r="1366" spans="1:6" ht="15" customHeight="1">
      <c r="A1366" s="38" t="s">
        <v>249</v>
      </c>
      <c r="B1366" s="39">
        <v>8920</v>
      </c>
      <c r="E1366" s="12"/>
      <c r="F1366" s="12"/>
    </row>
    <row r="1367" spans="1:6" ht="15" customHeight="1">
      <c r="A1367" s="38" t="s">
        <v>1126</v>
      </c>
      <c r="B1367" s="39">
        <v>14592</v>
      </c>
      <c r="E1367" s="12"/>
      <c r="F1367" s="12"/>
    </row>
    <row r="1368" spans="1:6" ht="15" customHeight="1">
      <c r="A1368" s="38" t="s">
        <v>1127</v>
      </c>
      <c r="B1368" s="39">
        <v>0</v>
      </c>
      <c r="E1368" s="12"/>
      <c r="F1368" s="12"/>
    </row>
    <row r="1369" spans="1:6" ht="15" customHeight="1">
      <c r="A1369" s="38" t="s">
        <v>1128</v>
      </c>
      <c r="B1369" s="39">
        <v>0</v>
      </c>
    </row>
    <row r="1370" spans="1:6" ht="15" customHeight="1">
      <c r="A1370" s="38" t="s">
        <v>1129</v>
      </c>
      <c r="B1370" s="39">
        <v>14592</v>
      </c>
    </row>
    <row r="1371" spans="1:6" ht="15" customHeight="1">
      <c r="A1371" s="38" t="s">
        <v>1130</v>
      </c>
      <c r="B1371" s="39">
        <v>14592</v>
      </c>
    </row>
    <row r="1372" spans="1:6" ht="15" customHeight="1">
      <c r="A1372" s="38" t="s">
        <v>1131</v>
      </c>
      <c r="B1372" s="39">
        <v>0</v>
      </c>
    </row>
    <row r="1373" spans="1:6" ht="15" customHeight="1">
      <c r="A1373" s="38" t="s">
        <v>1132</v>
      </c>
      <c r="B1373" s="39">
        <v>0</v>
      </c>
    </row>
    <row r="1374" spans="1:6" ht="15" customHeight="1">
      <c r="A1374" s="38" t="s">
        <v>1133</v>
      </c>
      <c r="B1374" s="39">
        <v>0</v>
      </c>
    </row>
    <row r="1375" spans="1:6" ht="15" customHeight="1">
      <c r="A1375" s="38" t="s">
        <v>1134</v>
      </c>
      <c r="B1375" s="39">
        <v>0</v>
      </c>
    </row>
    <row r="1376" spans="1:6" ht="15" customHeight="1">
      <c r="A1376" s="38" t="s">
        <v>1135</v>
      </c>
      <c r="B1376" s="39">
        <v>0</v>
      </c>
    </row>
    <row r="1377" spans="1:2" ht="15" customHeight="1">
      <c r="A1377" s="38" t="s">
        <v>1136</v>
      </c>
      <c r="B1377" s="39">
        <v>0</v>
      </c>
    </row>
    <row r="1378" spans="1:2" ht="15" customHeight="1">
      <c r="A1378" s="38" t="s">
        <v>1137</v>
      </c>
      <c r="B1378" s="39">
        <v>0</v>
      </c>
    </row>
    <row r="1379" spans="1:2" ht="15" customHeight="1"/>
    <row r="1380" spans="1:2" ht="15" customHeight="1"/>
    <row r="1381" spans="1:2" ht="15" customHeight="1"/>
    <row r="1382" spans="1:2" ht="15" customHeight="1"/>
    <row r="1383" spans="1:2" ht="15" customHeight="1"/>
    <row r="1384" spans="1:2" ht="15" customHeight="1"/>
    <row r="1385" spans="1:2" ht="15" customHeight="1"/>
    <row r="1386" spans="1:2" ht="15" customHeight="1"/>
    <row r="1387" spans="1:2" ht="15" customHeight="1"/>
    <row r="1388" spans="1:2" ht="15" customHeight="1"/>
    <row r="1389" spans="1:2" ht="15" customHeight="1"/>
    <row r="1390" spans="1:2" ht="15" customHeight="1"/>
    <row r="1391" spans="1:2" ht="15" customHeight="1"/>
    <row r="1392" spans="1: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</sheetData>
  <mergeCells count="1">
    <mergeCell ref="A2:B2"/>
  </mergeCells>
  <phoneticPr fontId="22" type="noConversion"/>
  <printOptions horizontalCentered="1"/>
  <pageMargins left="0.59" right="0.59" top="0.35" bottom="0.55000000000000004" header="0.2" footer="0.35"/>
  <pageSetup paperSize="9" firstPageNumber="11" orientation="portrait" useFirstPageNumber="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14" sqref="G14"/>
    </sheetView>
  </sheetViews>
  <sheetFormatPr defaultRowHeight="11.25"/>
  <cols>
    <col min="1" max="1" width="16.875" style="43" customWidth="1"/>
    <col min="2" max="9" width="11.625" style="43" customWidth="1"/>
    <col min="10" max="16384" width="9" style="43"/>
  </cols>
  <sheetData>
    <row r="1" spans="1:9" s="42" customFormat="1" ht="14.25">
      <c r="A1" s="41" t="s">
        <v>1140</v>
      </c>
    </row>
    <row r="2" spans="1:9" ht="18.75">
      <c r="A2" s="142" t="s">
        <v>1141</v>
      </c>
      <c r="B2" s="142"/>
      <c r="C2" s="142"/>
      <c r="D2" s="142"/>
      <c r="E2" s="142"/>
      <c r="F2" s="142"/>
      <c r="G2" s="142"/>
      <c r="H2" s="142"/>
      <c r="I2" s="142"/>
    </row>
    <row r="3" spans="1:9" ht="18">
      <c r="A3" s="44"/>
      <c r="B3" s="45"/>
      <c r="C3" s="45"/>
      <c r="D3" s="45"/>
      <c r="E3" s="45"/>
      <c r="F3" s="45"/>
      <c r="G3" s="45"/>
      <c r="H3" s="46"/>
      <c r="I3" s="47" t="s">
        <v>0</v>
      </c>
    </row>
    <row r="4" spans="1:9" ht="21" customHeight="1">
      <c r="A4" s="143" t="s">
        <v>1142</v>
      </c>
      <c r="B4" s="144" t="s">
        <v>1143</v>
      </c>
      <c r="C4" s="144"/>
      <c r="D4" s="144"/>
      <c r="E4" s="144"/>
      <c r="F4" s="144" t="s">
        <v>1144</v>
      </c>
      <c r="G4" s="144"/>
      <c r="H4" s="144"/>
      <c r="I4" s="144"/>
    </row>
    <row r="5" spans="1:9" s="49" customFormat="1" ht="21" customHeight="1">
      <c r="A5" s="143"/>
      <c r="B5" s="48" t="s">
        <v>1145</v>
      </c>
      <c r="C5" s="48" t="s">
        <v>1146</v>
      </c>
      <c r="D5" s="48" t="s">
        <v>1147</v>
      </c>
      <c r="E5" s="48" t="s">
        <v>1148</v>
      </c>
      <c r="F5" s="48" t="s">
        <v>1145</v>
      </c>
      <c r="G5" s="48" t="s">
        <v>1146</v>
      </c>
      <c r="H5" s="48" t="s">
        <v>1147</v>
      </c>
      <c r="I5" s="48" t="s">
        <v>1148</v>
      </c>
    </row>
    <row r="6" spans="1:9" s="49" customFormat="1" ht="21" customHeight="1">
      <c r="A6" s="50" t="s">
        <v>1149</v>
      </c>
      <c r="B6" s="50"/>
      <c r="C6" s="51">
        <f>G6+524</f>
        <v>1907</v>
      </c>
      <c r="D6" s="51">
        <v>6252</v>
      </c>
      <c r="E6" s="51">
        <f t="shared" ref="E6:E19" si="0">SUM(B6:D6)</f>
        <v>8159</v>
      </c>
      <c r="F6" s="52"/>
      <c r="G6" s="51">
        <v>1383</v>
      </c>
      <c r="H6" s="51">
        <v>4376.3999999999996</v>
      </c>
      <c r="I6" s="51">
        <f t="shared" ref="I6:I19" si="1">SUM(F6:H6)</f>
        <v>5759.4</v>
      </c>
    </row>
    <row r="7" spans="1:9" s="49" customFormat="1" ht="21" customHeight="1">
      <c r="A7" s="50" t="s">
        <v>1150</v>
      </c>
      <c r="B7" s="50"/>
      <c r="C7" s="51">
        <f>G7+802</f>
        <v>3269</v>
      </c>
      <c r="D7" s="51">
        <v>6228</v>
      </c>
      <c r="E7" s="51">
        <f t="shared" si="0"/>
        <v>9497</v>
      </c>
      <c r="F7" s="52"/>
      <c r="G7" s="51">
        <v>2467</v>
      </c>
      <c r="H7" s="51">
        <v>4359</v>
      </c>
      <c r="I7" s="51">
        <f t="shared" si="1"/>
        <v>6826</v>
      </c>
    </row>
    <row r="8" spans="1:9" s="49" customFormat="1" ht="21" customHeight="1">
      <c r="A8" s="50" t="s">
        <v>1151</v>
      </c>
      <c r="B8" s="50"/>
      <c r="C8" s="51">
        <f>G8+237</f>
        <v>514</v>
      </c>
      <c r="D8" s="51">
        <v>3608</v>
      </c>
      <c r="E8" s="51">
        <f t="shared" si="0"/>
        <v>4122</v>
      </c>
      <c r="F8" s="52"/>
      <c r="G8" s="51">
        <v>277</v>
      </c>
      <c r="H8" s="51">
        <v>2525</v>
      </c>
      <c r="I8" s="51">
        <f t="shared" si="1"/>
        <v>2802</v>
      </c>
    </row>
    <row r="9" spans="1:9" s="49" customFormat="1" ht="21" customHeight="1">
      <c r="A9" s="50" t="s">
        <v>1152</v>
      </c>
      <c r="B9" s="50"/>
      <c r="C9" s="53">
        <f>570+11588</f>
        <v>12158</v>
      </c>
      <c r="D9" s="51">
        <v>1976</v>
      </c>
      <c r="E9" s="51">
        <f t="shared" si="0"/>
        <v>14134</v>
      </c>
      <c r="F9" s="52"/>
      <c r="G9" s="53">
        <v>5570</v>
      </c>
      <c r="H9" s="51">
        <v>1383.1999999999998</v>
      </c>
      <c r="I9" s="51">
        <f t="shared" si="1"/>
        <v>6953.2</v>
      </c>
    </row>
    <row r="10" spans="1:9" s="49" customFormat="1" ht="21" customHeight="1">
      <c r="A10" s="54" t="s">
        <v>1268</v>
      </c>
      <c r="B10" s="50"/>
      <c r="C10" s="51">
        <f>2040+65</f>
        <v>2105</v>
      </c>
      <c r="D10" s="51">
        <v>2001</v>
      </c>
      <c r="E10" s="51">
        <f t="shared" si="0"/>
        <v>4106</v>
      </c>
      <c r="F10" s="52"/>
      <c r="G10" s="51">
        <v>2040</v>
      </c>
      <c r="H10" s="51">
        <v>1401</v>
      </c>
      <c r="I10" s="51">
        <f t="shared" si="1"/>
        <v>3441</v>
      </c>
    </row>
    <row r="11" spans="1:9" s="49" customFormat="1" ht="21" customHeight="1">
      <c r="A11" s="50" t="s">
        <v>1267</v>
      </c>
      <c r="B11" s="50"/>
      <c r="C11" s="51">
        <f>1489+33</f>
        <v>1522</v>
      </c>
      <c r="D11" s="51">
        <v>1741</v>
      </c>
      <c r="E11" s="51">
        <f t="shared" si="0"/>
        <v>3263</v>
      </c>
      <c r="F11" s="52"/>
      <c r="G11" s="51">
        <v>1489</v>
      </c>
      <c r="H11" s="51">
        <v>1219</v>
      </c>
      <c r="I11" s="51">
        <f t="shared" si="1"/>
        <v>2708</v>
      </c>
    </row>
    <row r="12" spans="1:9" s="49" customFormat="1" ht="21" customHeight="1">
      <c r="A12" s="50" t="s">
        <v>1153</v>
      </c>
      <c r="B12" s="50"/>
      <c r="C12" s="51">
        <f>2062+27</f>
        <v>2089</v>
      </c>
      <c r="D12" s="51">
        <v>2694</v>
      </c>
      <c r="E12" s="51">
        <f t="shared" si="0"/>
        <v>4783</v>
      </c>
      <c r="F12" s="52"/>
      <c r="G12" s="51">
        <v>2062</v>
      </c>
      <c r="H12" s="51">
        <v>1885.8</v>
      </c>
      <c r="I12" s="51">
        <f t="shared" si="1"/>
        <v>3947.8</v>
      </c>
    </row>
    <row r="13" spans="1:9" s="49" customFormat="1" ht="21" customHeight="1">
      <c r="A13" s="50" t="s">
        <v>1154</v>
      </c>
      <c r="B13" s="50"/>
      <c r="C13" s="51">
        <f>1419+25</f>
        <v>1444</v>
      </c>
      <c r="D13" s="51">
        <v>2407</v>
      </c>
      <c r="E13" s="51">
        <f t="shared" si="0"/>
        <v>3851</v>
      </c>
      <c r="F13" s="52"/>
      <c r="G13" s="55">
        <v>1419</v>
      </c>
      <c r="H13" s="51">
        <v>1684.8999999999999</v>
      </c>
      <c r="I13" s="51">
        <f t="shared" si="1"/>
        <v>3103.8999999999996</v>
      </c>
    </row>
    <row r="14" spans="1:9" s="49" customFormat="1" ht="21" customHeight="1">
      <c r="A14" s="50" t="s">
        <v>1155</v>
      </c>
      <c r="B14" s="50"/>
      <c r="C14" s="51">
        <f>1818+21</f>
        <v>1839</v>
      </c>
      <c r="D14" s="51">
        <v>1517</v>
      </c>
      <c r="E14" s="51">
        <f t="shared" si="0"/>
        <v>3356</v>
      </c>
      <c r="F14" s="52"/>
      <c r="G14" s="55">
        <v>1818</v>
      </c>
      <c r="H14" s="51">
        <v>1061.8999999999999</v>
      </c>
      <c r="I14" s="51">
        <f t="shared" si="1"/>
        <v>2879.8999999999996</v>
      </c>
    </row>
    <row r="15" spans="1:9" s="49" customFormat="1" ht="21" customHeight="1">
      <c r="A15" s="50" t="s">
        <v>1156</v>
      </c>
      <c r="B15" s="50"/>
      <c r="C15" s="51">
        <f>1316+38</f>
        <v>1354</v>
      </c>
      <c r="D15" s="51">
        <v>2192</v>
      </c>
      <c r="E15" s="51">
        <f t="shared" si="0"/>
        <v>3546</v>
      </c>
      <c r="F15" s="52"/>
      <c r="G15" s="55">
        <v>1316</v>
      </c>
      <c r="H15" s="51">
        <v>1534.3999999999999</v>
      </c>
      <c r="I15" s="51">
        <f t="shared" si="1"/>
        <v>2850.3999999999996</v>
      </c>
    </row>
    <row r="16" spans="1:9" s="49" customFormat="1" ht="21" customHeight="1">
      <c r="A16" s="50" t="s">
        <v>1157</v>
      </c>
      <c r="B16" s="50"/>
      <c r="C16" s="51">
        <f>1644+49</f>
        <v>1693</v>
      </c>
      <c r="D16" s="51">
        <v>14388</v>
      </c>
      <c r="E16" s="51">
        <f t="shared" si="0"/>
        <v>16081</v>
      </c>
      <c r="F16" s="52"/>
      <c r="G16" s="55">
        <v>1644</v>
      </c>
      <c r="H16" s="51">
        <v>10071.599999999999</v>
      </c>
      <c r="I16" s="51">
        <f t="shared" si="1"/>
        <v>11715.599999999999</v>
      </c>
    </row>
    <row r="17" spans="1:9" s="49" customFormat="1" ht="21" customHeight="1">
      <c r="A17" s="50" t="s">
        <v>1158</v>
      </c>
      <c r="B17" s="50"/>
      <c r="C17" s="51">
        <f>841+64</f>
        <v>905</v>
      </c>
      <c r="D17" s="51">
        <v>2168</v>
      </c>
      <c r="E17" s="51">
        <f t="shared" si="0"/>
        <v>3073</v>
      </c>
      <c r="F17" s="52"/>
      <c r="G17" s="55">
        <v>841</v>
      </c>
      <c r="H17" s="51">
        <v>1517.6</v>
      </c>
      <c r="I17" s="51">
        <f t="shared" si="1"/>
        <v>2358.6</v>
      </c>
    </row>
    <row r="18" spans="1:9" s="49" customFormat="1" ht="21" customHeight="1">
      <c r="A18" s="50" t="s">
        <v>1159</v>
      </c>
      <c r="B18" s="50"/>
      <c r="C18" s="51">
        <f>1138+13</f>
        <v>1151</v>
      </c>
      <c r="D18" s="51">
        <v>1154</v>
      </c>
      <c r="E18" s="51">
        <f t="shared" si="0"/>
        <v>2305</v>
      </c>
      <c r="F18" s="52"/>
      <c r="G18" s="55">
        <v>1138</v>
      </c>
      <c r="H18" s="51">
        <v>807.8</v>
      </c>
      <c r="I18" s="51">
        <f t="shared" si="1"/>
        <v>1945.8</v>
      </c>
    </row>
    <row r="19" spans="1:9" ht="21" customHeight="1">
      <c r="A19" s="56" t="s">
        <v>1160</v>
      </c>
      <c r="B19" s="56"/>
      <c r="C19" s="51">
        <f>SUM(C6:C18)</f>
        <v>31950</v>
      </c>
      <c r="D19" s="51">
        <f>SUM(D6:D18)</f>
        <v>48326</v>
      </c>
      <c r="E19" s="57">
        <f t="shared" si="0"/>
        <v>80276</v>
      </c>
      <c r="F19" s="58"/>
      <c r="G19" s="51">
        <f>SUM(G6:G18)</f>
        <v>23464</v>
      </c>
      <c r="H19" s="51">
        <f>SUM(H6:H18)</f>
        <v>33827.600000000006</v>
      </c>
      <c r="I19" s="57">
        <f t="shared" si="1"/>
        <v>57291.600000000006</v>
      </c>
    </row>
  </sheetData>
  <mergeCells count="4">
    <mergeCell ref="A2:I2"/>
    <mergeCell ref="A4:A5"/>
    <mergeCell ref="B4:E4"/>
    <mergeCell ref="F4:I4"/>
  </mergeCells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23"/>
  <sheetViews>
    <sheetView zoomScaleSheetLayoutView="100" workbookViewId="0">
      <selection sqref="A1:XFD1"/>
    </sheetView>
  </sheetViews>
  <sheetFormatPr defaultColWidth="7" defaultRowHeight="14.25"/>
  <cols>
    <col min="1" max="1" width="42.625" style="61" customWidth="1"/>
    <col min="2" max="2" width="17.375" style="61" customWidth="1"/>
    <col min="3" max="3" width="18.875" style="61" customWidth="1"/>
    <col min="4" max="4" width="9.5" style="61" customWidth="1"/>
    <col min="5" max="255" width="7" style="61"/>
    <col min="256" max="16384" width="7" style="62"/>
  </cols>
  <sheetData>
    <row r="1" spans="1:256" s="60" customFormat="1" ht="18.75" customHeight="1">
      <c r="A1" s="73" t="s">
        <v>1169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s="60" customFormat="1" ht="37.5" customHeight="1">
      <c r="A2" s="145" t="s">
        <v>1170</v>
      </c>
      <c r="B2" s="145"/>
      <c r="C2" s="145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2"/>
    </row>
    <row r="3" spans="1:256" s="60" customFormat="1" ht="17.25" customHeight="1">
      <c r="A3" s="63"/>
      <c r="B3" s="63"/>
      <c r="C3" s="64" t="s">
        <v>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2"/>
    </row>
    <row r="4" spans="1:256" s="60" customFormat="1" ht="30.75" customHeight="1">
      <c r="A4" s="65" t="s">
        <v>1162</v>
      </c>
      <c r="B4" s="66" t="s">
        <v>1161</v>
      </c>
      <c r="C4" s="67" t="s">
        <v>82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2"/>
    </row>
    <row r="5" spans="1:256" s="60" customFormat="1" ht="24.95" customHeight="1">
      <c r="A5" s="68" t="s">
        <v>1163</v>
      </c>
      <c r="B5" s="69">
        <v>48326</v>
      </c>
      <c r="C5" s="69">
        <v>33828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2"/>
    </row>
    <row r="6" spans="1:256" s="60" customFormat="1" ht="24.95" customHeight="1">
      <c r="A6" s="70" t="s">
        <v>57</v>
      </c>
      <c r="B6" s="71">
        <v>532</v>
      </c>
      <c r="C6" s="71">
        <f t="shared" ref="C6:C22" si="0">B6*0.7</f>
        <v>372.4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2"/>
    </row>
    <row r="7" spans="1:256" s="60" customFormat="1" ht="24.95" customHeight="1">
      <c r="A7" s="70" t="s">
        <v>60</v>
      </c>
      <c r="B7" s="69">
        <v>663.5</v>
      </c>
      <c r="C7" s="69">
        <f t="shared" si="0"/>
        <v>464.45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2"/>
    </row>
    <row r="8" spans="1:256" s="60" customFormat="1" ht="24.95" customHeight="1">
      <c r="A8" s="70" t="s">
        <v>61</v>
      </c>
      <c r="B8" s="69">
        <v>795</v>
      </c>
      <c r="C8" s="69">
        <f t="shared" si="0"/>
        <v>556.5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2"/>
    </row>
    <row r="9" spans="1:256" s="60" customFormat="1" ht="24.95" customHeight="1">
      <c r="A9" s="70" t="s">
        <v>1164</v>
      </c>
      <c r="B9" s="69">
        <v>1247</v>
      </c>
      <c r="C9" s="69">
        <f t="shared" si="0"/>
        <v>872.9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2"/>
    </row>
    <row r="10" spans="1:256" s="60" customFormat="1" ht="24.95" customHeight="1">
      <c r="A10" s="70" t="s">
        <v>1165</v>
      </c>
      <c r="B10" s="69">
        <v>15</v>
      </c>
      <c r="C10" s="69">
        <f t="shared" si="0"/>
        <v>10.5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2"/>
    </row>
    <row r="11" spans="1:256" s="60" customFormat="1" ht="24.95" customHeight="1">
      <c r="A11" s="70" t="s">
        <v>65</v>
      </c>
      <c r="B11" s="69">
        <v>4834</v>
      </c>
      <c r="C11" s="69">
        <f t="shared" si="0"/>
        <v>3383.7999999999997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2"/>
    </row>
    <row r="12" spans="1:256" s="60" customFormat="1" ht="24.95" customHeight="1">
      <c r="A12" s="70" t="s">
        <v>66</v>
      </c>
      <c r="B12" s="69">
        <v>190</v>
      </c>
      <c r="C12" s="69">
        <f t="shared" si="0"/>
        <v>133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2"/>
    </row>
    <row r="13" spans="1:256" s="60" customFormat="1" ht="24.95" customHeight="1">
      <c r="A13" s="70" t="s">
        <v>67</v>
      </c>
      <c r="B13" s="69">
        <v>5844</v>
      </c>
      <c r="C13" s="69">
        <f t="shared" si="0"/>
        <v>4090.7999999999997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2"/>
    </row>
    <row r="14" spans="1:256" s="60" customFormat="1" ht="24.95" customHeight="1">
      <c r="A14" s="70" t="s">
        <v>68</v>
      </c>
      <c r="B14" s="69">
        <v>10065</v>
      </c>
      <c r="C14" s="69">
        <f t="shared" si="0"/>
        <v>7045.5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2"/>
    </row>
    <row r="15" spans="1:256" s="60" customFormat="1" ht="24.95" customHeight="1">
      <c r="A15" s="70" t="s">
        <v>1166</v>
      </c>
      <c r="B15" s="69">
        <v>155</v>
      </c>
      <c r="C15" s="69">
        <f t="shared" si="0"/>
        <v>108.5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2"/>
    </row>
    <row r="16" spans="1:256" s="60" customFormat="1" ht="24.95" customHeight="1">
      <c r="A16" s="70" t="s">
        <v>1167</v>
      </c>
      <c r="B16" s="69">
        <v>2073</v>
      </c>
      <c r="C16" s="69">
        <f t="shared" si="0"/>
        <v>1451.1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2"/>
    </row>
    <row r="17" spans="1:256" s="60" customFormat="1" ht="24.95" customHeight="1">
      <c r="A17" s="70" t="s">
        <v>1168</v>
      </c>
      <c r="B17" s="69">
        <v>57</v>
      </c>
      <c r="C17" s="69">
        <f t="shared" si="0"/>
        <v>39.9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2"/>
    </row>
    <row r="18" spans="1:256" s="60" customFormat="1" ht="24.95" customHeight="1">
      <c r="A18" s="70" t="s">
        <v>71</v>
      </c>
      <c r="B18" s="69">
        <v>24</v>
      </c>
      <c r="C18" s="69">
        <f t="shared" si="0"/>
        <v>16.799999999999997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2"/>
    </row>
    <row r="19" spans="1:256" s="60" customFormat="1" ht="24.95" customHeight="1">
      <c r="A19" s="70" t="s">
        <v>72</v>
      </c>
      <c r="B19" s="69">
        <v>15248</v>
      </c>
      <c r="C19" s="69">
        <f t="shared" si="0"/>
        <v>10673.599999999999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2"/>
    </row>
    <row r="20" spans="1:256" s="60" customFormat="1" ht="24.95" customHeight="1">
      <c r="A20" s="70" t="s">
        <v>73</v>
      </c>
      <c r="B20" s="69">
        <v>4486</v>
      </c>
      <c r="C20" s="69">
        <f t="shared" si="0"/>
        <v>3140.2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2"/>
    </row>
    <row r="21" spans="1:256" s="60" customFormat="1" ht="24.95" customHeight="1">
      <c r="A21" s="70" t="s">
        <v>74</v>
      </c>
      <c r="B21" s="69">
        <v>18</v>
      </c>
      <c r="C21" s="69">
        <f t="shared" si="0"/>
        <v>12.6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2"/>
    </row>
    <row r="22" spans="1:256" s="60" customFormat="1" ht="24.95" customHeight="1">
      <c r="A22" s="70" t="s">
        <v>75</v>
      </c>
      <c r="B22" s="69">
        <v>2136</v>
      </c>
      <c r="C22" s="69">
        <f t="shared" si="0"/>
        <v>1495.1999999999998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2"/>
    </row>
    <row r="23" spans="1:256" s="72" customFormat="1" ht="24.9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2"/>
    </row>
  </sheetData>
  <mergeCells count="1">
    <mergeCell ref="A2:C2"/>
  </mergeCells>
  <phoneticPr fontId="22" type="noConversion"/>
  <pageMargins left="0.9" right="0.2" top="1" bottom="1" header="0.51" footer="0.51"/>
  <pageSetup paperSize="9" firstPageNumber="42" orientation="portrait" useFirstPageNumber="1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V26"/>
  <sheetViews>
    <sheetView workbookViewId="0">
      <selection activeCell="F19" sqref="F19"/>
    </sheetView>
  </sheetViews>
  <sheetFormatPr defaultRowHeight="11.25"/>
  <cols>
    <col min="1" max="16384" width="9" style="74"/>
  </cols>
  <sheetData>
    <row r="1" spans="1:256" s="60" customFormat="1" ht="18.75" customHeight="1">
      <c r="A1" s="73" t="s">
        <v>1334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spans="1:256" ht="21" customHeight="1">
      <c r="A2" s="146" t="s">
        <v>1171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</row>
    <row r="3" spans="1:256">
      <c r="AU3" s="74" t="s">
        <v>1172</v>
      </c>
    </row>
    <row r="4" spans="1:256">
      <c r="A4" s="147" t="s">
        <v>1173</v>
      </c>
      <c r="B4" s="147" t="s">
        <v>1174</v>
      </c>
      <c r="C4" s="148" t="s">
        <v>1175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50"/>
      <c r="O4" s="148" t="s">
        <v>1176</v>
      </c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50"/>
      <c r="AQ4" s="148" t="s">
        <v>1177</v>
      </c>
      <c r="AR4" s="149"/>
      <c r="AS4" s="149"/>
      <c r="AT4" s="149"/>
      <c r="AU4" s="150"/>
    </row>
    <row r="5" spans="1:256" ht="45">
      <c r="A5" s="147"/>
      <c r="B5" s="147"/>
      <c r="C5" s="75" t="s">
        <v>1178</v>
      </c>
      <c r="D5" s="76" t="s">
        <v>1179</v>
      </c>
      <c r="E5" s="76" t="s">
        <v>1180</v>
      </c>
      <c r="F5" s="76" t="s">
        <v>1181</v>
      </c>
      <c r="G5" s="76" t="s">
        <v>1182</v>
      </c>
      <c r="H5" s="76" t="s">
        <v>1183</v>
      </c>
      <c r="I5" s="76" t="s">
        <v>1184</v>
      </c>
      <c r="J5" s="76" t="s">
        <v>1185</v>
      </c>
      <c r="K5" s="76" t="s">
        <v>1186</v>
      </c>
      <c r="L5" s="76" t="s">
        <v>1187</v>
      </c>
      <c r="M5" s="76" t="s">
        <v>1188</v>
      </c>
      <c r="N5" s="76" t="s">
        <v>1189</v>
      </c>
      <c r="O5" s="76" t="s">
        <v>1178</v>
      </c>
      <c r="P5" s="76" t="s">
        <v>1190</v>
      </c>
      <c r="Q5" s="76" t="s">
        <v>1191</v>
      </c>
      <c r="R5" s="76" t="s">
        <v>1192</v>
      </c>
      <c r="S5" s="76" t="s">
        <v>1193</v>
      </c>
      <c r="T5" s="76" t="s">
        <v>1194</v>
      </c>
      <c r="U5" s="76" t="s">
        <v>1195</v>
      </c>
      <c r="V5" s="76" t="s">
        <v>1196</v>
      </c>
      <c r="W5" s="76" t="s">
        <v>1197</v>
      </c>
      <c r="X5" s="76" t="s">
        <v>1198</v>
      </c>
      <c r="Y5" s="76" t="s">
        <v>1199</v>
      </c>
      <c r="Z5" s="76" t="s">
        <v>1200</v>
      </c>
      <c r="AA5" s="76" t="s">
        <v>1201</v>
      </c>
      <c r="AB5" s="76" t="s">
        <v>1202</v>
      </c>
      <c r="AC5" s="76" t="s">
        <v>1203</v>
      </c>
      <c r="AD5" s="76" t="s">
        <v>1204</v>
      </c>
      <c r="AE5" s="76" t="s">
        <v>1205</v>
      </c>
      <c r="AF5" s="76" t="s">
        <v>1206</v>
      </c>
      <c r="AG5" s="76" t="s">
        <v>1207</v>
      </c>
      <c r="AH5" s="76" t="s">
        <v>1208</v>
      </c>
      <c r="AI5" s="76" t="s">
        <v>1209</v>
      </c>
      <c r="AJ5" s="76" t="s">
        <v>1210</v>
      </c>
      <c r="AK5" s="76" t="s">
        <v>1211</v>
      </c>
      <c r="AL5" s="76" t="s">
        <v>1212</v>
      </c>
      <c r="AM5" s="76" t="s">
        <v>1213</v>
      </c>
      <c r="AN5" s="76" t="s">
        <v>1214</v>
      </c>
      <c r="AO5" s="76" t="s">
        <v>1215</v>
      </c>
      <c r="AP5" s="76" t="s">
        <v>1216</v>
      </c>
      <c r="AQ5" s="76" t="s">
        <v>1178</v>
      </c>
      <c r="AR5" s="76" t="s">
        <v>1217</v>
      </c>
      <c r="AS5" s="76" t="s">
        <v>1218</v>
      </c>
      <c r="AT5" s="76" t="s">
        <v>1219</v>
      </c>
      <c r="AU5" s="76" t="s">
        <v>1220</v>
      </c>
    </row>
    <row r="6" spans="1:256">
      <c r="A6" s="77"/>
      <c r="B6" s="78">
        <v>1</v>
      </c>
      <c r="C6" s="78">
        <v>2</v>
      </c>
      <c r="D6" s="78">
        <v>3</v>
      </c>
      <c r="E6" s="78">
        <v>4</v>
      </c>
      <c r="F6" s="78">
        <v>5</v>
      </c>
      <c r="G6" s="78">
        <v>6</v>
      </c>
      <c r="H6" s="78">
        <v>7</v>
      </c>
      <c r="I6" s="78">
        <v>8</v>
      </c>
      <c r="J6" s="78">
        <v>9</v>
      </c>
      <c r="K6" s="78">
        <v>10</v>
      </c>
      <c r="L6" s="78">
        <v>11</v>
      </c>
      <c r="M6" s="78">
        <v>12</v>
      </c>
      <c r="N6" s="78">
        <v>13</v>
      </c>
      <c r="O6" s="78">
        <v>14</v>
      </c>
      <c r="P6" s="78">
        <v>15</v>
      </c>
      <c r="Q6" s="78">
        <v>16</v>
      </c>
      <c r="R6" s="78">
        <v>17</v>
      </c>
      <c r="S6" s="78">
        <v>18</v>
      </c>
      <c r="T6" s="78">
        <v>19</v>
      </c>
      <c r="U6" s="78">
        <v>20</v>
      </c>
      <c r="V6" s="78">
        <v>21</v>
      </c>
      <c r="W6" s="78">
        <v>22</v>
      </c>
      <c r="X6" s="78">
        <v>23</v>
      </c>
      <c r="Y6" s="78">
        <v>24</v>
      </c>
      <c r="Z6" s="78">
        <v>25</v>
      </c>
      <c r="AA6" s="78">
        <v>26</v>
      </c>
      <c r="AB6" s="78">
        <v>27</v>
      </c>
      <c r="AC6" s="78">
        <v>28</v>
      </c>
      <c r="AD6" s="78">
        <v>29</v>
      </c>
      <c r="AE6" s="78">
        <v>30</v>
      </c>
      <c r="AF6" s="78">
        <v>31</v>
      </c>
      <c r="AG6" s="78">
        <v>32</v>
      </c>
      <c r="AH6" s="78">
        <v>33</v>
      </c>
      <c r="AI6" s="78">
        <v>34</v>
      </c>
      <c r="AJ6" s="78">
        <v>35</v>
      </c>
      <c r="AK6" s="78">
        <v>36</v>
      </c>
      <c r="AL6" s="78">
        <v>37</v>
      </c>
      <c r="AM6" s="78">
        <v>38</v>
      </c>
      <c r="AN6" s="78">
        <v>39</v>
      </c>
      <c r="AO6" s="78">
        <v>40</v>
      </c>
      <c r="AP6" s="78">
        <v>41</v>
      </c>
      <c r="AQ6" s="78">
        <v>42</v>
      </c>
      <c r="AR6" s="78">
        <v>43</v>
      </c>
      <c r="AS6" s="78">
        <v>44</v>
      </c>
      <c r="AT6" s="78">
        <v>45</v>
      </c>
      <c r="AU6" s="78">
        <v>46</v>
      </c>
      <c r="AV6" s="79"/>
    </row>
    <row r="7" spans="1:256" s="79" customFormat="1" ht="22.5">
      <c r="A7" s="80" t="s">
        <v>57</v>
      </c>
      <c r="B7" s="81">
        <v>21663.87</v>
      </c>
      <c r="C7" s="81">
        <v>15746.04</v>
      </c>
      <c r="D7" s="81">
        <v>9099.1200000000008</v>
      </c>
      <c r="E7" s="81">
        <v>4982.63</v>
      </c>
      <c r="F7" s="81">
        <v>678.41</v>
      </c>
      <c r="G7" s="81">
        <v>605.12</v>
      </c>
      <c r="H7" s="81">
        <v>136.6</v>
      </c>
      <c r="I7" s="81">
        <v>0</v>
      </c>
      <c r="J7" s="81">
        <v>65.87</v>
      </c>
      <c r="K7" s="81">
        <v>21.06</v>
      </c>
      <c r="L7" s="81">
        <v>22.45</v>
      </c>
      <c r="M7" s="81">
        <v>98.78</v>
      </c>
      <c r="N7" s="81">
        <v>36</v>
      </c>
      <c r="O7" s="81">
        <v>5813.46</v>
      </c>
      <c r="P7" s="81">
        <v>611.42999999999995</v>
      </c>
      <c r="Q7" s="81">
        <v>313.57</v>
      </c>
      <c r="R7" s="81">
        <v>0</v>
      </c>
      <c r="S7" s="81">
        <v>2.2000000000000002</v>
      </c>
      <c r="T7" s="81">
        <v>80.599999999999994</v>
      </c>
      <c r="U7" s="81">
        <v>251.89</v>
      </c>
      <c r="V7" s="81">
        <v>127.93</v>
      </c>
      <c r="W7" s="81">
        <v>0</v>
      </c>
      <c r="X7" s="81">
        <v>482.5</v>
      </c>
      <c r="Y7" s="81">
        <v>430.61</v>
      </c>
      <c r="Z7" s="81">
        <v>39.6</v>
      </c>
      <c r="AA7" s="81">
        <v>155.27000000000001</v>
      </c>
      <c r="AB7" s="81">
        <v>49</v>
      </c>
      <c r="AC7" s="81">
        <v>199.84</v>
      </c>
      <c r="AD7" s="81">
        <v>186.25</v>
      </c>
      <c r="AE7" s="81">
        <v>663.46</v>
      </c>
      <c r="AF7" s="81">
        <v>2</v>
      </c>
      <c r="AG7" s="81">
        <v>4.9000000000000004</v>
      </c>
      <c r="AH7" s="81">
        <v>4.5</v>
      </c>
      <c r="AI7" s="81">
        <v>237.57</v>
      </c>
      <c r="AJ7" s="81">
        <v>21.15</v>
      </c>
      <c r="AK7" s="81">
        <v>184.2</v>
      </c>
      <c r="AL7" s="81">
        <v>362.46</v>
      </c>
      <c r="AM7" s="81">
        <v>882.05</v>
      </c>
      <c r="AN7" s="81">
        <v>167.48</v>
      </c>
      <c r="AO7" s="81">
        <v>3</v>
      </c>
      <c r="AP7" s="81">
        <v>350</v>
      </c>
      <c r="AQ7" s="81">
        <v>104.37</v>
      </c>
      <c r="AR7" s="81">
        <v>11.1</v>
      </c>
      <c r="AS7" s="81">
        <v>0</v>
      </c>
      <c r="AT7" s="81">
        <v>1.57</v>
      </c>
      <c r="AU7" s="81">
        <v>91.7</v>
      </c>
      <c r="AV7" s="82"/>
    </row>
    <row r="8" spans="1:256">
      <c r="A8" s="80" t="s">
        <v>58</v>
      </c>
      <c r="B8" s="81">
        <v>206.47</v>
      </c>
      <c r="C8" s="81">
        <v>187.82</v>
      </c>
      <c r="D8" s="81">
        <v>100.8</v>
      </c>
      <c r="E8" s="81">
        <v>0</v>
      </c>
      <c r="F8" s="81">
        <v>0</v>
      </c>
      <c r="G8" s="81">
        <v>34.72</v>
      </c>
      <c r="H8" s="81">
        <v>21.68</v>
      </c>
      <c r="I8" s="81">
        <v>0</v>
      </c>
      <c r="J8" s="81">
        <v>10.84</v>
      </c>
      <c r="K8" s="81">
        <v>0</v>
      </c>
      <c r="L8" s="81">
        <v>3.52</v>
      </c>
      <c r="M8" s="81">
        <v>16.260000000000002</v>
      </c>
      <c r="N8" s="81">
        <v>0</v>
      </c>
      <c r="O8" s="81">
        <v>17.64</v>
      </c>
      <c r="P8" s="81">
        <v>3</v>
      </c>
      <c r="Q8" s="81">
        <v>0.5</v>
      </c>
      <c r="R8" s="81">
        <v>0</v>
      </c>
      <c r="S8" s="81">
        <v>0</v>
      </c>
      <c r="T8" s="81">
        <v>0</v>
      </c>
      <c r="U8" s="81">
        <v>0</v>
      </c>
      <c r="V8" s="81">
        <v>0.1</v>
      </c>
      <c r="W8" s="81">
        <v>0</v>
      </c>
      <c r="X8" s="81">
        <v>0</v>
      </c>
      <c r="Y8" s="81">
        <v>3</v>
      </c>
      <c r="Z8" s="81">
        <v>0</v>
      </c>
      <c r="AA8" s="81">
        <v>1</v>
      </c>
      <c r="AB8" s="81">
        <v>0</v>
      </c>
      <c r="AC8" s="81">
        <v>0</v>
      </c>
      <c r="AD8" s="81">
        <v>0</v>
      </c>
      <c r="AE8" s="81">
        <v>1</v>
      </c>
      <c r="AF8" s="81">
        <v>0</v>
      </c>
      <c r="AG8" s="81">
        <v>0</v>
      </c>
      <c r="AH8" s="81">
        <v>0</v>
      </c>
      <c r="AI8" s="81">
        <v>1</v>
      </c>
      <c r="AJ8" s="81">
        <v>0</v>
      </c>
      <c r="AK8" s="81">
        <v>2.02</v>
      </c>
      <c r="AL8" s="81">
        <v>3.02</v>
      </c>
      <c r="AM8" s="81">
        <v>0</v>
      </c>
      <c r="AN8" s="81">
        <v>2</v>
      </c>
      <c r="AO8" s="81">
        <v>0</v>
      </c>
      <c r="AP8" s="81">
        <v>1</v>
      </c>
      <c r="AQ8" s="81">
        <v>1.01</v>
      </c>
      <c r="AR8" s="81">
        <v>0</v>
      </c>
      <c r="AS8" s="81">
        <v>0</v>
      </c>
      <c r="AT8" s="81">
        <v>0</v>
      </c>
      <c r="AU8" s="81">
        <v>1.01</v>
      </c>
    </row>
    <row r="9" spans="1:256" ht="22.5">
      <c r="A9" s="80" t="s">
        <v>59</v>
      </c>
      <c r="B9" s="81">
        <v>20525.66</v>
      </c>
      <c r="C9" s="81">
        <v>14812.49</v>
      </c>
      <c r="D9" s="81">
        <v>7098.72</v>
      </c>
      <c r="E9" s="81">
        <v>7044.86</v>
      </c>
      <c r="F9" s="81">
        <v>585.92999999999995</v>
      </c>
      <c r="G9" s="81">
        <v>37.200000000000003</v>
      </c>
      <c r="H9" s="81">
        <v>18.5</v>
      </c>
      <c r="I9" s="81">
        <v>0</v>
      </c>
      <c r="J9" s="81">
        <v>8.81</v>
      </c>
      <c r="K9" s="81">
        <v>3.34</v>
      </c>
      <c r="L9" s="81">
        <v>1.92</v>
      </c>
      <c r="M9" s="81">
        <v>13.21</v>
      </c>
      <c r="N9" s="81">
        <v>0</v>
      </c>
      <c r="O9" s="81">
        <v>5642.23</v>
      </c>
      <c r="P9" s="81">
        <v>561.82000000000005</v>
      </c>
      <c r="Q9" s="81">
        <v>143.16</v>
      </c>
      <c r="R9" s="81">
        <v>0</v>
      </c>
      <c r="S9" s="81">
        <v>3</v>
      </c>
      <c r="T9" s="81">
        <v>92.2</v>
      </c>
      <c r="U9" s="81">
        <v>479</v>
      </c>
      <c r="V9" s="81">
        <v>103</v>
      </c>
      <c r="W9" s="81">
        <v>0</v>
      </c>
      <c r="X9" s="81">
        <v>462.35</v>
      </c>
      <c r="Y9" s="81">
        <v>734.9</v>
      </c>
      <c r="Z9" s="81">
        <v>10</v>
      </c>
      <c r="AA9" s="81">
        <v>463.44</v>
      </c>
      <c r="AB9" s="81">
        <v>39</v>
      </c>
      <c r="AC9" s="81">
        <v>18</v>
      </c>
      <c r="AD9" s="81">
        <v>108</v>
      </c>
      <c r="AE9" s="81">
        <v>85.8</v>
      </c>
      <c r="AF9" s="81">
        <v>92.48</v>
      </c>
      <c r="AG9" s="81">
        <v>113</v>
      </c>
      <c r="AH9" s="81">
        <v>0</v>
      </c>
      <c r="AI9" s="81">
        <v>171</v>
      </c>
      <c r="AJ9" s="81">
        <v>52</v>
      </c>
      <c r="AK9" s="81">
        <v>141.86000000000001</v>
      </c>
      <c r="AL9" s="81">
        <v>230.33</v>
      </c>
      <c r="AM9" s="81">
        <v>930.71</v>
      </c>
      <c r="AN9" s="81">
        <v>34.1</v>
      </c>
      <c r="AO9" s="81">
        <v>12</v>
      </c>
      <c r="AP9" s="81">
        <v>561.08000000000004</v>
      </c>
      <c r="AQ9" s="81">
        <v>70.94</v>
      </c>
      <c r="AR9" s="81">
        <v>0</v>
      </c>
      <c r="AS9" s="81">
        <v>0</v>
      </c>
      <c r="AT9" s="81">
        <v>0</v>
      </c>
      <c r="AU9" s="81">
        <v>70.94</v>
      </c>
    </row>
    <row r="10" spans="1:256">
      <c r="A10" s="80" t="s">
        <v>60</v>
      </c>
      <c r="B10" s="81">
        <v>43391.85</v>
      </c>
      <c r="C10" s="81">
        <v>41480.339999999997</v>
      </c>
      <c r="D10" s="81">
        <v>19414.560000000001</v>
      </c>
      <c r="E10" s="81">
        <v>210.17</v>
      </c>
      <c r="F10" s="81">
        <v>30.09</v>
      </c>
      <c r="G10" s="81">
        <v>14853.03</v>
      </c>
      <c r="H10" s="81">
        <v>4607.5600000000004</v>
      </c>
      <c r="I10" s="81">
        <v>0</v>
      </c>
      <c r="J10" s="81">
        <v>2303.77</v>
      </c>
      <c r="K10" s="81">
        <v>0</v>
      </c>
      <c r="L10" s="81">
        <v>12.41</v>
      </c>
      <c r="M10" s="81">
        <v>48.75</v>
      </c>
      <c r="N10" s="81">
        <v>0</v>
      </c>
      <c r="O10" s="81">
        <v>1520.15</v>
      </c>
      <c r="P10" s="81">
        <v>60.01</v>
      </c>
      <c r="Q10" s="81">
        <v>21.96</v>
      </c>
      <c r="R10" s="81">
        <v>0</v>
      </c>
      <c r="S10" s="81">
        <v>0</v>
      </c>
      <c r="T10" s="81">
        <v>15.8</v>
      </c>
      <c r="U10" s="81">
        <v>26.04</v>
      </c>
      <c r="V10" s="81">
        <v>9.07</v>
      </c>
      <c r="W10" s="81">
        <v>0</v>
      </c>
      <c r="X10" s="81">
        <v>25.5</v>
      </c>
      <c r="Y10" s="81">
        <v>18.600000000000001</v>
      </c>
      <c r="Z10" s="81">
        <v>0</v>
      </c>
      <c r="AA10" s="81">
        <v>25.25</v>
      </c>
      <c r="AB10" s="81">
        <v>0</v>
      </c>
      <c r="AC10" s="81">
        <v>8.5</v>
      </c>
      <c r="AD10" s="81">
        <v>22.3</v>
      </c>
      <c r="AE10" s="81">
        <v>60.83</v>
      </c>
      <c r="AF10" s="81">
        <v>0</v>
      </c>
      <c r="AG10" s="81">
        <v>0</v>
      </c>
      <c r="AH10" s="81">
        <v>0</v>
      </c>
      <c r="AI10" s="81">
        <v>9.82</v>
      </c>
      <c r="AJ10" s="81">
        <v>0</v>
      </c>
      <c r="AK10" s="81">
        <v>367.48</v>
      </c>
      <c r="AL10" s="81">
        <v>741.9</v>
      </c>
      <c r="AM10" s="81">
        <v>42</v>
      </c>
      <c r="AN10" s="81">
        <v>30.48</v>
      </c>
      <c r="AO10" s="81">
        <v>0</v>
      </c>
      <c r="AP10" s="81">
        <v>34.61</v>
      </c>
      <c r="AQ10" s="81">
        <v>391.36</v>
      </c>
      <c r="AR10" s="81">
        <v>86.06</v>
      </c>
      <c r="AS10" s="81">
        <v>0</v>
      </c>
      <c r="AT10" s="81">
        <v>121.57</v>
      </c>
      <c r="AU10" s="81">
        <v>183.73</v>
      </c>
    </row>
    <row r="11" spans="1:256" ht="22.5">
      <c r="A11" s="80" t="s">
        <v>61</v>
      </c>
      <c r="B11" s="81">
        <v>564.14</v>
      </c>
      <c r="C11" s="81">
        <v>440.32</v>
      </c>
      <c r="D11" s="81">
        <v>265.92</v>
      </c>
      <c r="E11" s="81">
        <v>113.15</v>
      </c>
      <c r="F11" s="81">
        <v>16.61</v>
      </c>
      <c r="G11" s="81">
        <v>44.64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121.22</v>
      </c>
      <c r="P11" s="81">
        <v>13.51</v>
      </c>
      <c r="Q11" s="81">
        <v>6.16</v>
      </c>
      <c r="R11" s="81">
        <v>0</v>
      </c>
      <c r="S11" s="81">
        <v>1</v>
      </c>
      <c r="T11" s="81">
        <v>3.16</v>
      </c>
      <c r="U11" s="81">
        <v>6.9</v>
      </c>
      <c r="V11" s="81">
        <v>2.88</v>
      </c>
      <c r="W11" s="81">
        <v>0</v>
      </c>
      <c r="X11" s="81">
        <v>5.5</v>
      </c>
      <c r="Y11" s="81">
        <v>19.2</v>
      </c>
      <c r="Z11" s="81">
        <v>0</v>
      </c>
      <c r="AA11" s="81">
        <v>3.48</v>
      </c>
      <c r="AB11" s="81">
        <v>0.5</v>
      </c>
      <c r="AC11" s="81">
        <v>2.64</v>
      </c>
      <c r="AD11" s="81">
        <v>2.0699999999999998</v>
      </c>
      <c r="AE11" s="81">
        <v>13.05</v>
      </c>
      <c r="AF11" s="81">
        <v>0</v>
      </c>
      <c r="AG11" s="81">
        <v>0</v>
      </c>
      <c r="AH11" s="81">
        <v>0</v>
      </c>
      <c r="AI11" s="81">
        <v>7</v>
      </c>
      <c r="AJ11" s="81">
        <v>0</v>
      </c>
      <c r="AK11" s="81">
        <v>5.19</v>
      </c>
      <c r="AL11" s="81">
        <v>11.99</v>
      </c>
      <c r="AM11" s="81">
        <v>12.35</v>
      </c>
      <c r="AN11" s="81">
        <v>2.08</v>
      </c>
      <c r="AO11" s="81">
        <v>0.6</v>
      </c>
      <c r="AP11" s="81">
        <v>1.96</v>
      </c>
      <c r="AQ11" s="81">
        <v>2.6</v>
      </c>
      <c r="AR11" s="81">
        <v>0</v>
      </c>
      <c r="AS11" s="81">
        <v>0</v>
      </c>
      <c r="AT11" s="81">
        <v>0</v>
      </c>
      <c r="AU11" s="81">
        <v>2.6</v>
      </c>
    </row>
    <row r="12" spans="1:256" ht="33.75">
      <c r="A12" s="80" t="s">
        <v>62</v>
      </c>
      <c r="B12" s="81">
        <v>3523.23</v>
      </c>
      <c r="C12" s="81">
        <v>2991.46</v>
      </c>
      <c r="D12" s="81">
        <v>1852.22</v>
      </c>
      <c r="E12" s="81">
        <v>334.56</v>
      </c>
      <c r="F12" s="81">
        <v>47.29</v>
      </c>
      <c r="G12" s="81">
        <v>757.39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513.82000000000005</v>
      </c>
      <c r="P12" s="81">
        <v>53.07</v>
      </c>
      <c r="Q12" s="81">
        <v>11.3</v>
      </c>
      <c r="R12" s="81">
        <v>0</v>
      </c>
      <c r="S12" s="81">
        <v>1.5</v>
      </c>
      <c r="T12" s="81">
        <v>6.9</v>
      </c>
      <c r="U12" s="81">
        <v>17</v>
      </c>
      <c r="V12" s="81">
        <v>10.15</v>
      </c>
      <c r="W12" s="81">
        <v>0</v>
      </c>
      <c r="X12" s="81">
        <v>4.29</v>
      </c>
      <c r="Y12" s="81">
        <v>16.05</v>
      </c>
      <c r="Z12" s="81">
        <v>17</v>
      </c>
      <c r="AA12" s="81">
        <v>14.36</v>
      </c>
      <c r="AB12" s="81">
        <v>6.5</v>
      </c>
      <c r="AC12" s="81">
        <v>9.3000000000000007</v>
      </c>
      <c r="AD12" s="81">
        <v>7.4</v>
      </c>
      <c r="AE12" s="81">
        <v>113.91</v>
      </c>
      <c r="AF12" s="81">
        <v>3.32</v>
      </c>
      <c r="AG12" s="81">
        <v>0</v>
      </c>
      <c r="AH12" s="81">
        <v>0</v>
      </c>
      <c r="AI12" s="81">
        <v>24.6</v>
      </c>
      <c r="AJ12" s="81">
        <v>6.08</v>
      </c>
      <c r="AK12" s="81">
        <v>29.45</v>
      </c>
      <c r="AL12" s="81">
        <v>65.7</v>
      </c>
      <c r="AM12" s="81">
        <v>39.299999999999997</v>
      </c>
      <c r="AN12" s="81">
        <v>8.1199999999999992</v>
      </c>
      <c r="AO12" s="81">
        <v>2.1</v>
      </c>
      <c r="AP12" s="81">
        <v>46.42</v>
      </c>
      <c r="AQ12" s="81">
        <v>17.95</v>
      </c>
      <c r="AR12" s="81">
        <v>0</v>
      </c>
      <c r="AS12" s="81">
        <v>0</v>
      </c>
      <c r="AT12" s="81">
        <v>0</v>
      </c>
      <c r="AU12" s="81">
        <v>17.95</v>
      </c>
    </row>
    <row r="13" spans="1:256" ht="22.5">
      <c r="A13" s="80" t="s">
        <v>63</v>
      </c>
      <c r="B13" s="81">
        <v>16001.9</v>
      </c>
      <c r="C13" s="81">
        <v>13714.45</v>
      </c>
      <c r="D13" s="81">
        <v>1620.6</v>
      </c>
      <c r="E13" s="81">
        <v>813.32</v>
      </c>
      <c r="F13" s="81">
        <v>110.88</v>
      </c>
      <c r="G13" s="81">
        <v>168.39</v>
      </c>
      <c r="H13" s="81">
        <v>9172.34</v>
      </c>
      <c r="I13" s="81">
        <v>0</v>
      </c>
      <c r="J13" s="81">
        <v>0</v>
      </c>
      <c r="K13" s="81">
        <v>0</v>
      </c>
      <c r="L13" s="81">
        <v>1740.12</v>
      </c>
      <c r="M13" s="81">
        <v>0</v>
      </c>
      <c r="N13" s="81">
        <v>88.8</v>
      </c>
      <c r="O13" s="81">
        <v>849.74</v>
      </c>
      <c r="P13" s="81">
        <v>117.56</v>
      </c>
      <c r="Q13" s="81">
        <v>36</v>
      </c>
      <c r="R13" s="81">
        <v>0</v>
      </c>
      <c r="S13" s="81">
        <v>0.5</v>
      </c>
      <c r="T13" s="81">
        <v>25.8</v>
      </c>
      <c r="U13" s="81">
        <v>47.25</v>
      </c>
      <c r="V13" s="81">
        <v>20.6</v>
      </c>
      <c r="W13" s="81">
        <v>0</v>
      </c>
      <c r="X13" s="81">
        <v>81.09</v>
      </c>
      <c r="Y13" s="81">
        <v>66.599999999999994</v>
      </c>
      <c r="Z13" s="81">
        <v>6</v>
      </c>
      <c r="AA13" s="81">
        <v>17.87</v>
      </c>
      <c r="AB13" s="81">
        <v>3.6</v>
      </c>
      <c r="AC13" s="81">
        <v>24.8</v>
      </c>
      <c r="AD13" s="81">
        <v>28.5</v>
      </c>
      <c r="AE13" s="81">
        <v>106.34</v>
      </c>
      <c r="AF13" s="81">
        <v>0</v>
      </c>
      <c r="AG13" s="81">
        <v>0</v>
      </c>
      <c r="AH13" s="81">
        <v>0</v>
      </c>
      <c r="AI13" s="81">
        <v>2.76</v>
      </c>
      <c r="AJ13" s="81">
        <v>0</v>
      </c>
      <c r="AK13" s="81">
        <v>32.28</v>
      </c>
      <c r="AL13" s="81">
        <v>66.14</v>
      </c>
      <c r="AM13" s="81">
        <v>75.150000000000006</v>
      </c>
      <c r="AN13" s="81">
        <v>32.659999999999997</v>
      </c>
      <c r="AO13" s="81">
        <v>0</v>
      </c>
      <c r="AP13" s="81">
        <v>58.24</v>
      </c>
      <c r="AQ13" s="81">
        <v>1437.71</v>
      </c>
      <c r="AR13" s="81">
        <v>798.68</v>
      </c>
      <c r="AS13" s="81">
        <v>184.63</v>
      </c>
      <c r="AT13" s="81">
        <v>434.35</v>
      </c>
      <c r="AU13" s="81">
        <v>20.05</v>
      </c>
    </row>
    <row r="14" spans="1:256" ht="22.5">
      <c r="A14" s="80" t="s">
        <v>64</v>
      </c>
      <c r="B14" s="81">
        <v>11738.55</v>
      </c>
      <c r="C14" s="81">
        <v>11247.79</v>
      </c>
      <c r="D14" s="81">
        <v>3130.64</v>
      </c>
      <c r="E14" s="81">
        <v>363.46</v>
      </c>
      <c r="F14" s="81">
        <v>42.03</v>
      </c>
      <c r="G14" s="81">
        <v>1280.68</v>
      </c>
      <c r="H14" s="81">
        <v>0</v>
      </c>
      <c r="I14" s="81">
        <v>0</v>
      </c>
      <c r="J14" s="81">
        <v>4333.2</v>
      </c>
      <c r="K14" s="81">
        <v>1798.77</v>
      </c>
      <c r="L14" s="81">
        <v>299.01</v>
      </c>
      <c r="M14" s="81">
        <v>0</v>
      </c>
      <c r="N14" s="81">
        <v>0</v>
      </c>
      <c r="O14" s="81">
        <v>466.78</v>
      </c>
      <c r="P14" s="81">
        <v>28.42</v>
      </c>
      <c r="Q14" s="81">
        <v>8.5</v>
      </c>
      <c r="R14" s="81">
        <v>0</v>
      </c>
      <c r="S14" s="81">
        <v>0</v>
      </c>
      <c r="T14" s="81">
        <v>18.07</v>
      </c>
      <c r="U14" s="81">
        <v>47.4</v>
      </c>
      <c r="V14" s="81">
        <v>13.28</v>
      </c>
      <c r="W14" s="81">
        <v>0</v>
      </c>
      <c r="X14" s="81">
        <v>43.7</v>
      </c>
      <c r="Y14" s="81">
        <v>22.24</v>
      </c>
      <c r="Z14" s="81">
        <v>0</v>
      </c>
      <c r="AA14" s="81">
        <v>7.5</v>
      </c>
      <c r="AB14" s="81">
        <v>0</v>
      </c>
      <c r="AC14" s="81">
        <v>4.4400000000000004</v>
      </c>
      <c r="AD14" s="81">
        <v>6.8</v>
      </c>
      <c r="AE14" s="81">
        <v>8</v>
      </c>
      <c r="AF14" s="81">
        <v>0</v>
      </c>
      <c r="AG14" s="81">
        <v>0</v>
      </c>
      <c r="AH14" s="81">
        <v>0</v>
      </c>
      <c r="AI14" s="81">
        <v>31</v>
      </c>
      <c r="AJ14" s="81">
        <v>0</v>
      </c>
      <c r="AK14" s="81">
        <v>30.21</v>
      </c>
      <c r="AL14" s="81">
        <v>66.2</v>
      </c>
      <c r="AM14" s="81">
        <v>9.8000000000000007</v>
      </c>
      <c r="AN14" s="81">
        <v>72.599999999999994</v>
      </c>
      <c r="AO14" s="81">
        <v>0</v>
      </c>
      <c r="AP14" s="81">
        <v>48.62</v>
      </c>
      <c r="AQ14" s="81">
        <v>23.98</v>
      </c>
      <c r="AR14" s="81">
        <v>0</v>
      </c>
      <c r="AS14" s="81">
        <v>0</v>
      </c>
      <c r="AT14" s="81">
        <v>0</v>
      </c>
      <c r="AU14" s="81">
        <v>23.98</v>
      </c>
    </row>
    <row r="15" spans="1:256" ht="22.5">
      <c r="A15" s="80" t="s">
        <v>65</v>
      </c>
      <c r="B15" s="81">
        <v>2275.9</v>
      </c>
      <c r="C15" s="81">
        <v>1897.61</v>
      </c>
      <c r="D15" s="81">
        <v>828.84</v>
      </c>
      <c r="E15" s="81">
        <v>278.07</v>
      </c>
      <c r="F15" s="81">
        <v>37.71</v>
      </c>
      <c r="G15" s="81">
        <v>250.48</v>
      </c>
      <c r="H15" s="81">
        <v>203.24</v>
      </c>
      <c r="I15" s="81">
        <v>0</v>
      </c>
      <c r="J15" s="81">
        <v>98.61</v>
      </c>
      <c r="K15" s="81">
        <v>29.86</v>
      </c>
      <c r="L15" s="81">
        <v>26.08</v>
      </c>
      <c r="M15" s="81">
        <v>144.72</v>
      </c>
      <c r="N15" s="81">
        <v>0</v>
      </c>
      <c r="O15" s="81">
        <v>369.49</v>
      </c>
      <c r="P15" s="81">
        <v>90.86</v>
      </c>
      <c r="Q15" s="81">
        <v>31.55</v>
      </c>
      <c r="R15" s="81">
        <v>0</v>
      </c>
      <c r="S15" s="81">
        <v>0.2</v>
      </c>
      <c r="T15" s="81">
        <v>1.8</v>
      </c>
      <c r="U15" s="81">
        <v>41.7</v>
      </c>
      <c r="V15" s="81">
        <v>11.45</v>
      </c>
      <c r="W15" s="81">
        <v>0</v>
      </c>
      <c r="X15" s="81">
        <v>42</v>
      </c>
      <c r="Y15" s="81">
        <v>8.1999999999999993</v>
      </c>
      <c r="Z15" s="81">
        <v>0</v>
      </c>
      <c r="AA15" s="81">
        <v>11.4</v>
      </c>
      <c r="AB15" s="81">
        <v>15</v>
      </c>
      <c r="AC15" s="81">
        <v>10.199999999999999</v>
      </c>
      <c r="AD15" s="81">
        <v>10.7</v>
      </c>
      <c r="AE15" s="81">
        <v>20.100000000000001</v>
      </c>
      <c r="AF15" s="81">
        <v>2.4</v>
      </c>
      <c r="AG15" s="81">
        <v>0</v>
      </c>
      <c r="AH15" s="81">
        <v>0</v>
      </c>
      <c r="AI15" s="81">
        <v>1</v>
      </c>
      <c r="AJ15" s="81">
        <v>0.5</v>
      </c>
      <c r="AK15" s="81">
        <v>16.579999999999998</v>
      </c>
      <c r="AL15" s="81">
        <v>29.27</v>
      </c>
      <c r="AM15" s="81">
        <v>19.5</v>
      </c>
      <c r="AN15" s="81">
        <v>1.3</v>
      </c>
      <c r="AO15" s="81">
        <v>1.3</v>
      </c>
      <c r="AP15" s="81">
        <v>2.48</v>
      </c>
      <c r="AQ15" s="81">
        <v>8.8000000000000007</v>
      </c>
      <c r="AR15" s="81">
        <v>0</v>
      </c>
      <c r="AS15" s="81">
        <v>0</v>
      </c>
      <c r="AT15" s="81">
        <v>0.51</v>
      </c>
      <c r="AU15" s="81">
        <v>8.2899999999999991</v>
      </c>
    </row>
    <row r="16" spans="1:256" ht="22.5">
      <c r="A16" s="80" t="s">
        <v>66</v>
      </c>
      <c r="B16" s="81">
        <v>5392.12</v>
      </c>
      <c r="C16" s="81">
        <v>4476.6499999999996</v>
      </c>
      <c r="D16" s="81">
        <v>2642.69</v>
      </c>
      <c r="E16" s="81">
        <v>751.04</v>
      </c>
      <c r="F16" s="81">
        <v>107.73</v>
      </c>
      <c r="G16" s="81">
        <v>969.88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5.31</v>
      </c>
      <c r="O16" s="81">
        <v>889.27</v>
      </c>
      <c r="P16" s="81">
        <v>148.1</v>
      </c>
      <c r="Q16" s="81">
        <v>12.3</v>
      </c>
      <c r="R16" s="81">
        <v>0</v>
      </c>
      <c r="S16" s="81">
        <v>0.5</v>
      </c>
      <c r="T16" s="81">
        <v>30.2</v>
      </c>
      <c r="U16" s="81">
        <v>72.099999999999994</v>
      </c>
      <c r="V16" s="81">
        <v>18.8</v>
      </c>
      <c r="W16" s="81">
        <v>0</v>
      </c>
      <c r="X16" s="81">
        <v>45.8</v>
      </c>
      <c r="Y16" s="81">
        <v>39.979999999999997</v>
      </c>
      <c r="Z16" s="81">
        <v>5</v>
      </c>
      <c r="AA16" s="81">
        <v>22.98</v>
      </c>
      <c r="AB16" s="81">
        <v>10</v>
      </c>
      <c r="AC16" s="81">
        <v>12.8</v>
      </c>
      <c r="AD16" s="81">
        <v>24.7</v>
      </c>
      <c r="AE16" s="81">
        <v>90.1</v>
      </c>
      <c r="AF16" s="81">
        <v>0</v>
      </c>
      <c r="AG16" s="81">
        <v>6</v>
      </c>
      <c r="AH16" s="81">
        <v>0</v>
      </c>
      <c r="AI16" s="81">
        <v>18.25</v>
      </c>
      <c r="AJ16" s="81">
        <v>7</v>
      </c>
      <c r="AK16" s="81">
        <v>45.15</v>
      </c>
      <c r="AL16" s="81">
        <v>96.04</v>
      </c>
      <c r="AM16" s="81">
        <v>108.89</v>
      </c>
      <c r="AN16" s="81">
        <v>20.25</v>
      </c>
      <c r="AO16" s="81">
        <v>0</v>
      </c>
      <c r="AP16" s="81">
        <v>54.33</v>
      </c>
      <c r="AQ16" s="81">
        <v>26.2</v>
      </c>
      <c r="AR16" s="81">
        <v>0</v>
      </c>
      <c r="AS16" s="81">
        <v>0</v>
      </c>
      <c r="AT16" s="81">
        <v>0</v>
      </c>
      <c r="AU16" s="81">
        <v>26.2</v>
      </c>
    </row>
    <row r="17" spans="1:47">
      <c r="A17" s="80" t="s">
        <v>67</v>
      </c>
      <c r="B17" s="81">
        <v>8253.32</v>
      </c>
      <c r="C17" s="81">
        <v>6896.66</v>
      </c>
      <c r="D17" s="81">
        <v>4001.4</v>
      </c>
      <c r="E17" s="81">
        <v>793.52</v>
      </c>
      <c r="F17" s="81">
        <v>109.52</v>
      </c>
      <c r="G17" s="81">
        <v>1651.72</v>
      </c>
      <c r="H17" s="81">
        <v>169.35</v>
      </c>
      <c r="I17" s="81">
        <v>0</v>
      </c>
      <c r="J17" s="81">
        <v>60.28</v>
      </c>
      <c r="K17" s="81">
        <v>0</v>
      </c>
      <c r="L17" s="81">
        <v>19.25</v>
      </c>
      <c r="M17" s="81">
        <v>90.42</v>
      </c>
      <c r="N17" s="81">
        <v>1.2</v>
      </c>
      <c r="O17" s="81">
        <v>1319.16</v>
      </c>
      <c r="P17" s="81">
        <v>137.30000000000001</v>
      </c>
      <c r="Q17" s="81">
        <v>28.5</v>
      </c>
      <c r="R17" s="81">
        <v>0</v>
      </c>
      <c r="S17" s="81">
        <v>1.7</v>
      </c>
      <c r="T17" s="81">
        <v>28.42</v>
      </c>
      <c r="U17" s="81">
        <v>53.8</v>
      </c>
      <c r="V17" s="81">
        <v>27.37</v>
      </c>
      <c r="W17" s="81">
        <v>0</v>
      </c>
      <c r="X17" s="81">
        <v>36.78</v>
      </c>
      <c r="Y17" s="81">
        <v>116.44</v>
      </c>
      <c r="Z17" s="81">
        <v>0</v>
      </c>
      <c r="AA17" s="81">
        <v>31.15</v>
      </c>
      <c r="AB17" s="81">
        <v>2</v>
      </c>
      <c r="AC17" s="81">
        <v>29.3</v>
      </c>
      <c r="AD17" s="81">
        <v>16.2</v>
      </c>
      <c r="AE17" s="81">
        <v>187.8</v>
      </c>
      <c r="AF17" s="81">
        <v>0</v>
      </c>
      <c r="AG17" s="81">
        <v>0</v>
      </c>
      <c r="AH17" s="81">
        <v>0</v>
      </c>
      <c r="AI17" s="81">
        <v>23.69</v>
      </c>
      <c r="AJ17" s="81">
        <v>1.7</v>
      </c>
      <c r="AK17" s="81">
        <v>79.92</v>
      </c>
      <c r="AL17" s="81">
        <v>199.2</v>
      </c>
      <c r="AM17" s="81">
        <v>116.45</v>
      </c>
      <c r="AN17" s="81">
        <v>28.81</v>
      </c>
      <c r="AO17" s="81">
        <v>0</v>
      </c>
      <c r="AP17" s="81">
        <v>172.63</v>
      </c>
      <c r="AQ17" s="81">
        <v>37.5</v>
      </c>
      <c r="AR17" s="81">
        <v>0</v>
      </c>
      <c r="AS17" s="81">
        <v>0</v>
      </c>
      <c r="AT17" s="81">
        <v>2.04</v>
      </c>
      <c r="AU17" s="81">
        <v>35.46</v>
      </c>
    </row>
    <row r="18" spans="1:47" ht="22.5">
      <c r="A18" s="80" t="s">
        <v>68</v>
      </c>
      <c r="B18" s="81">
        <v>8022.75</v>
      </c>
      <c r="C18" s="81">
        <v>6888.51</v>
      </c>
      <c r="D18" s="81">
        <v>4001.52</v>
      </c>
      <c r="E18" s="81">
        <v>543.4</v>
      </c>
      <c r="F18" s="81">
        <v>74.709999999999994</v>
      </c>
      <c r="G18" s="81">
        <v>1986.48</v>
      </c>
      <c r="H18" s="81">
        <v>117.49</v>
      </c>
      <c r="I18" s="81">
        <v>0</v>
      </c>
      <c r="J18" s="81">
        <v>58.75</v>
      </c>
      <c r="K18" s="81">
        <v>0</v>
      </c>
      <c r="L18" s="81">
        <v>18.04</v>
      </c>
      <c r="M18" s="81">
        <v>88.12</v>
      </c>
      <c r="N18" s="81">
        <v>0</v>
      </c>
      <c r="O18" s="81">
        <v>1094.3699999999999</v>
      </c>
      <c r="P18" s="81">
        <v>127.51</v>
      </c>
      <c r="Q18" s="81">
        <v>22</v>
      </c>
      <c r="R18" s="81">
        <v>0</v>
      </c>
      <c r="S18" s="81">
        <v>0.2</v>
      </c>
      <c r="T18" s="81">
        <v>24.86</v>
      </c>
      <c r="U18" s="81">
        <v>96.42</v>
      </c>
      <c r="V18" s="81">
        <v>5.5</v>
      </c>
      <c r="W18" s="81">
        <v>0</v>
      </c>
      <c r="X18" s="81">
        <v>48</v>
      </c>
      <c r="Y18" s="81">
        <v>94.8</v>
      </c>
      <c r="Z18" s="81">
        <v>0</v>
      </c>
      <c r="AA18" s="81">
        <v>37.200000000000003</v>
      </c>
      <c r="AB18" s="81">
        <v>1</v>
      </c>
      <c r="AC18" s="81">
        <v>31.8</v>
      </c>
      <c r="AD18" s="81">
        <v>34.200000000000003</v>
      </c>
      <c r="AE18" s="81">
        <v>77.37</v>
      </c>
      <c r="AF18" s="81">
        <v>0</v>
      </c>
      <c r="AG18" s="81">
        <v>6.78</v>
      </c>
      <c r="AH18" s="81">
        <v>0</v>
      </c>
      <c r="AI18" s="81">
        <v>20.62</v>
      </c>
      <c r="AJ18" s="81">
        <v>0</v>
      </c>
      <c r="AK18" s="81">
        <v>79.709999999999994</v>
      </c>
      <c r="AL18" s="81">
        <v>161.46</v>
      </c>
      <c r="AM18" s="81">
        <v>113.3</v>
      </c>
      <c r="AN18" s="81">
        <v>54.55</v>
      </c>
      <c r="AO18" s="81">
        <v>0</v>
      </c>
      <c r="AP18" s="81">
        <v>57.09</v>
      </c>
      <c r="AQ18" s="81">
        <v>39.869999999999997</v>
      </c>
      <c r="AR18" s="81">
        <v>0</v>
      </c>
      <c r="AS18" s="81">
        <v>0</v>
      </c>
      <c r="AT18" s="81">
        <v>0</v>
      </c>
      <c r="AU18" s="81">
        <v>39.869999999999997</v>
      </c>
    </row>
    <row r="19" spans="1:47" ht="33.75">
      <c r="A19" s="80" t="s">
        <v>69</v>
      </c>
      <c r="B19" s="81">
        <v>1332.06</v>
      </c>
      <c r="C19" s="81">
        <v>1000.29</v>
      </c>
      <c r="D19" s="81">
        <v>609.12</v>
      </c>
      <c r="E19" s="81">
        <v>294.33</v>
      </c>
      <c r="F19" s="81">
        <v>42.44</v>
      </c>
      <c r="G19" s="81">
        <v>49.6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4.8</v>
      </c>
      <c r="O19" s="81">
        <v>325.83999999999997</v>
      </c>
      <c r="P19" s="81">
        <v>55.48</v>
      </c>
      <c r="Q19" s="81">
        <v>11.3</v>
      </c>
      <c r="R19" s="81">
        <v>0</v>
      </c>
      <c r="S19" s="81">
        <v>0.08</v>
      </c>
      <c r="T19" s="81">
        <v>3.52</v>
      </c>
      <c r="U19" s="81">
        <v>14.3</v>
      </c>
      <c r="V19" s="81">
        <v>19.2</v>
      </c>
      <c r="W19" s="81">
        <v>0</v>
      </c>
      <c r="X19" s="81">
        <v>3.22</v>
      </c>
      <c r="Y19" s="81">
        <v>48.28</v>
      </c>
      <c r="Z19" s="81">
        <v>5</v>
      </c>
      <c r="AA19" s="81">
        <v>11.64</v>
      </c>
      <c r="AB19" s="81">
        <v>0</v>
      </c>
      <c r="AC19" s="81">
        <v>8.4</v>
      </c>
      <c r="AD19" s="81">
        <v>8</v>
      </c>
      <c r="AE19" s="81">
        <v>17.100000000000001</v>
      </c>
      <c r="AF19" s="81">
        <v>0</v>
      </c>
      <c r="AG19" s="81">
        <v>0</v>
      </c>
      <c r="AH19" s="81">
        <v>0</v>
      </c>
      <c r="AI19" s="81">
        <v>12.6</v>
      </c>
      <c r="AJ19" s="81">
        <v>2</v>
      </c>
      <c r="AK19" s="81">
        <v>11.86</v>
      </c>
      <c r="AL19" s="81">
        <v>43.26</v>
      </c>
      <c r="AM19" s="81">
        <v>28.4</v>
      </c>
      <c r="AN19" s="81">
        <v>4</v>
      </c>
      <c r="AO19" s="81">
        <v>0.4</v>
      </c>
      <c r="AP19" s="81">
        <v>17.8</v>
      </c>
      <c r="AQ19" s="81">
        <v>5.93</v>
      </c>
      <c r="AR19" s="81">
        <v>0</v>
      </c>
      <c r="AS19" s="81">
        <v>0</v>
      </c>
      <c r="AT19" s="81">
        <v>0</v>
      </c>
      <c r="AU19" s="81">
        <v>5.93</v>
      </c>
    </row>
    <row r="20" spans="1:47" ht="22.5">
      <c r="A20" s="80" t="s">
        <v>1167</v>
      </c>
      <c r="B20" s="81">
        <v>716.5</v>
      </c>
      <c r="C20" s="81">
        <v>543.09</v>
      </c>
      <c r="D20" s="81">
        <v>260.39999999999998</v>
      </c>
      <c r="E20" s="81">
        <v>86.54</v>
      </c>
      <c r="F20" s="81">
        <v>12.4</v>
      </c>
      <c r="G20" s="81">
        <v>74.400000000000006</v>
      </c>
      <c r="H20" s="81">
        <v>38.96</v>
      </c>
      <c r="I20" s="81">
        <v>0</v>
      </c>
      <c r="J20" s="81">
        <v>19.239999999999998</v>
      </c>
      <c r="K20" s="81">
        <v>15.05</v>
      </c>
      <c r="L20" s="81">
        <v>7.24</v>
      </c>
      <c r="M20" s="81">
        <v>28.86</v>
      </c>
      <c r="N20" s="81">
        <v>0</v>
      </c>
      <c r="O20" s="81">
        <v>108.1</v>
      </c>
      <c r="P20" s="81">
        <v>17.62</v>
      </c>
      <c r="Q20" s="81">
        <v>2</v>
      </c>
      <c r="R20" s="81">
        <v>0</v>
      </c>
      <c r="S20" s="81">
        <v>0</v>
      </c>
      <c r="T20" s="81">
        <v>6.56</v>
      </c>
      <c r="U20" s="81">
        <v>7.8</v>
      </c>
      <c r="V20" s="81">
        <v>0.84</v>
      </c>
      <c r="W20" s="81">
        <v>0</v>
      </c>
      <c r="X20" s="81">
        <v>0</v>
      </c>
      <c r="Y20" s="81">
        <v>7</v>
      </c>
      <c r="Z20" s="81">
        <v>0</v>
      </c>
      <c r="AA20" s="81">
        <v>0</v>
      </c>
      <c r="AB20" s="81">
        <v>0</v>
      </c>
      <c r="AC20" s="81">
        <v>10</v>
      </c>
      <c r="AD20" s="81">
        <v>7</v>
      </c>
      <c r="AE20" s="81">
        <v>13.74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5.21</v>
      </c>
      <c r="AL20" s="81">
        <v>18.649999999999999</v>
      </c>
      <c r="AM20" s="81">
        <v>5.2</v>
      </c>
      <c r="AN20" s="81">
        <v>0</v>
      </c>
      <c r="AO20" s="81">
        <v>0</v>
      </c>
      <c r="AP20" s="81">
        <v>6.48</v>
      </c>
      <c r="AQ20" s="81">
        <v>65.31</v>
      </c>
      <c r="AR20" s="81">
        <v>58.5</v>
      </c>
      <c r="AS20" s="81">
        <v>0</v>
      </c>
      <c r="AT20" s="81">
        <v>4.2</v>
      </c>
      <c r="AU20" s="81">
        <v>2.61</v>
      </c>
    </row>
    <row r="21" spans="1:47">
      <c r="A21" s="80" t="s">
        <v>71</v>
      </c>
      <c r="B21" s="81">
        <v>80.040000000000006</v>
      </c>
      <c r="C21" s="81">
        <v>61.08</v>
      </c>
      <c r="D21" s="81">
        <v>24.48</v>
      </c>
      <c r="E21" s="81">
        <v>17.25</v>
      </c>
      <c r="F21" s="81">
        <v>2.04</v>
      </c>
      <c r="G21" s="81">
        <v>0</v>
      </c>
      <c r="H21" s="81">
        <v>7</v>
      </c>
      <c r="I21" s="81">
        <v>0</v>
      </c>
      <c r="J21" s="81">
        <v>3.34</v>
      </c>
      <c r="K21" s="81">
        <v>1.22</v>
      </c>
      <c r="L21" s="81">
        <v>0.74</v>
      </c>
      <c r="M21" s="81">
        <v>5.01</v>
      </c>
      <c r="N21" s="81">
        <v>0</v>
      </c>
      <c r="O21" s="81">
        <v>18.72</v>
      </c>
      <c r="P21" s="81">
        <v>4.5</v>
      </c>
      <c r="Q21" s="81">
        <v>0.5</v>
      </c>
      <c r="R21" s="81">
        <v>0</v>
      </c>
      <c r="S21" s="81">
        <v>0</v>
      </c>
      <c r="T21" s="81">
        <v>0</v>
      </c>
      <c r="U21" s="81">
        <v>2.5</v>
      </c>
      <c r="V21" s="81">
        <v>0.5</v>
      </c>
      <c r="W21" s="81">
        <v>0</v>
      </c>
      <c r="X21" s="81">
        <v>2</v>
      </c>
      <c r="Y21" s="81">
        <v>2</v>
      </c>
      <c r="Z21" s="81">
        <v>0</v>
      </c>
      <c r="AA21" s="81">
        <v>0.2</v>
      </c>
      <c r="AB21" s="81">
        <v>0</v>
      </c>
      <c r="AC21" s="81">
        <v>0</v>
      </c>
      <c r="AD21" s="81">
        <v>0</v>
      </c>
      <c r="AE21" s="81">
        <v>1</v>
      </c>
      <c r="AF21" s="81">
        <v>0</v>
      </c>
      <c r="AG21" s="81">
        <v>0</v>
      </c>
      <c r="AH21" s="81">
        <v>0</v>
      </c>
      <c r="AI21" s="81">
        <v>0.4</v>
      </c>
      <c r="AJ21" s="81">
        <v>0.7</v>
      </c>
      <c r="AK21" s="81">
        <v>0.49</v>
      </c>
      <c r="AL21" s="81">
        <v>0.59</v>
      </c>
      <c r="AM21" s="81">
        <v>1</v>
      </c>
      <c r="AN21" s="81">
        <v>0.3</v>
      </c>
      <c r="AO21" s="81">
        <v>0</v>
      </c>
      <c r="AP21" s="81">
        <v>2.04</v>
      </c>
      <c r="AQ21" s="81">
        <v>0.24</v>
      </c>
      <c r="AR21" s="81">
        <v>0</v>
      </c>
      <c r="AS21" s="81">
        <v>0</v>
      </c>
      <c r="AT21" s="81">
        <v>0</v>
      </c>
      <c r="AU21" s="81">
        <v>0.24</v>
      </c>
    </row>
    <row r="22" spans="1:47" ht="33.75">
      <c r="A22" s="80" t="s">
        <v>72</v>
      </c>
      <c r="B22" s="81">
        <v>2832.42</v>
      </c>
      <c r="C22" s="81">
        <v>2216.1</v>
      </c>
      <c r="D22" s="81">
        <v>945.96</v>
      </c>
      <c r="E22" s="81">
        <v>526.65</v>
      </c>
      <c r="F22" s="81">
        <v>66.569999999999993</v>
      </c>
      <c r="G22" s="81">
        <v>84.32</v>
      </c>
      <c r="H22" s="81">
        <v>241.08</v>
      </c>
      <c r="I22" s="81">
        <v>0</v>
      </c>
      <c r="J22" s="81">
        <v>115.21</v>
      </c>
      <c r="K22" s="81">
        <v>55.11</v>
      </c>
      <c r="L22" s="81">
        <v>26.01</v>
      </c>
      <c r="M22" s="81">
        <v>155.19</v>
      </c>
      <c r="N22" s="81">
        <v>0</v>
      </c>
      <c r="O22" s="81">
        <v>603.23</v>
      </c>
      <c r="P22" s="81">
        <v>23.8</v>
      </c>
      <c r="Q22" s="81">
        <v>2.09</v>
      </c>
      <c r="R22" s="81">
        <v>0</v>
      </c>
      <c r="S22" s="81">
        <v>0</v>
      </c>
      <c r="T22" s="81">
        <v>13.09</v>
      </c>
      <c r="U22" s="81">
        <v>76.09</v>
      </c>
      <c r="V22" s="81">
        <v>11</v>
      </c>
      <c r="W22" s="81">
        <v>0</v>
      </c>
      <c r="X22" s="81">
        <v>172.09</v>
      </c>
      <c r="Y22" s="81">
        <v>3.27</v>
      </c>
      <c r="Z22" s="81">
        <v>14</v>
      </c>
      <c r="AA22" s="81">
        <v>10.27</v>
      </c>
      <c r="AB22" s="81">
        <v>0.09</v>
      </c>
      <c r="AC22" s="81">
        <v>0.27</v>
      </c>
      <c r="AD22" s="81">
        <v>1.18</v>
      </c>
      <c r="AE22" s="81">
        <v>80</v>
      </c>
      <c r="AF22" s="81">
        <v>0</v>
      </c>
      <c r="AG22" s="81">
        <v>0</v>
      </c>
      <c r="AH22" s="81">
        <v>0</v>
      </c>
      <c r="AI22" s="81">
        <v>10.18</v>
      </c>
      <c r="AJ22" s="81">
        <v>0.6</v>
      </c>
      <c r="AK22" s="81">
        <v>18.46</v>
      </c>
      <c r="AL22" s="81">
        <v>30.73</v>
      </c>
      <c r="AM22" s="81">
        <v>121.5</v>
      </c>
      <c r="AN22" s="81">
        <v>0.85</v>
      </c>
      <c r="AO22" s="81">
        <v>0</v>
      </c>
      <c r="AP22" s="81">
        <v>13.67</v>
      </c>
      <c r="AQ22" s="81">
        <v>13.09</v>
      </c>
      <c r="AR22" s="81">
        <v>0</v>
      </c>
      <c r="AS22" s="81">
        <v>0</v>
      </c>
      <c r="AT22" s="81">
        <v>3.86</v>
      </c>
      <c r="AU22" s="81">
        <v>9.23</v>
      </c>
    </row>
    <row r="23" spans="1:47" ht="22.5">
      <c r="A23" s="80" t="s">
        <v>73</v>
      </c>
      <c r="B23" s="81">
        <v>9580.2099999999991</v>
      </c>
      <c r="C23" s="81">
        <v>9580.2099999999991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9580.2099999999991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81">
        <v>0</v>
      </c>
      <c r="AO23" s="81">
        <v>0</v>
      </c>
      <c r="AP23" s="81">
        <v>0</v>
      </c>
      <c r="AQ23" s="81">
        <v>0</v>
      </c>
      <c r="AR23" s="81">
        <v>0</v>
      </c>
      <c r="AS23" s="81">
        <v>0</v>
      </c>
      <c r="AT23" s="81">
        <v>0</v>
      </c>
      <c r="AU23" s="81">
        <v>0</v>
      </c>
    </row>
    <row r="24" spans="1:47" ht="22.5">
      <c r="A24" s="80" t="s">
        <v>74</v>
      </c>
      <c r="B24" s="81">
        <v>133.99</v>
      </c>
      <c r="C24" s="81">
        <v>120.63</v>
      </c>
      <c r="D24" s="81">
        <v>77.64</v>
      </c>
      <c r="E24" s="81">
        <v>0</v>
      </c>
      <c r="F24" s="81">
        <v>0</v>
      </c>
      <c r="G24" s="81">
        <v>42.16</v>
      </c>
      <c r="H24" s="81">
        <v>0</v>
      </c>
      <c r="I24" s="81">
        <v>0</v>
      </c>
      <c r="J24" s="81">
        <v>0</v>
      </c>
      <c r="K24" s="81">
        <v>0</v>
      </c>
      <c r="L24" s="81">
        <v>0.83</v>
      </c>
      <c r="M24" s="81">
        <v>0</v>
      </c>
      <c r="N24" s="81">
        <v>0</v>
      </c>
      <c r="O24" s="81">
        <v>12.58</v>
      </c>
      <c r="P24" s="81">
        <v>3</v>
      </c>
      <c r="Q24" s="81">
        <v>0</v>
      </c>
      <c r="R24" s="81">
        <v>0</v>
      </c>
      <c r="S24" s="81">
        <v>0</v>
      </c>
      <c r="T24" s="81">
        <v>0.5</v>
      </c>
      <c r="U24" s="81">
        <v>0.6</v>
      </c>
      <c r="V24" s="81">
        <v>0</v>
      </c>
      <c r="W24" s="81">
        <v>0</v>
      </c>
      <c r="X24" s="81">
        <v>0</v>
      </c>
      <c r="Y24" s="81">
        <v>0.52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0.9</v>
      </c>
      <c r="AF24" s="81">
        <v>0.6</v>
      </c>
      <c r="AG24" s="81">
        <v>0</v>
      </c>
      <c r="AH24" s="81">
        <v>0</v>
      </c>
      <c r="AI24" s="81">
        <v>0</v>
      </c>
      <c r="AJ24" s="81">
        <v>0</v>
      </c>
      <c r="AK24" s="81">
        <v>1.55</v>
      </c>
      <c r="AL24" s="81">
        <v>4.91</v>
      </c>
      <c r="AM24" s="81">
        <v>0</v>
      </c>
      <c r="AN24" s="81">
        <v>0</v>
      </c>
      <c r="AO24" s="81">
        <v>0</v>
      </c>
      <c r="AP24" s="81">
        <v>0</v>
      </c>
      <c r="AQ24" s="81">
        <v>0.78</v>
      </c>
      <c r="AR24" s="81">
        <v>0</v>
      </c>
      <c r="AS24" s="81">
        <v>0</v>
      </c>
      <c r="AT24" s="81">
        <v>0</v>
      </c>
      <c r="AU24" s="81">
        <v>0.78</v>
      </c>
    </row>
    <row r="25" spans="1:47" ht="33.75">
      <c r="A25" s="80" t="s">
        <v>75</v>
      </c>
      <c r="B25" s="81">
        <v>895.63</v>
      </c>
      <c r="C25" s="81">
        <v>692.88</v>
      </c>
      <c r="D25" s="81">
        <v>386.64</v>
      </c>
      <c r="E25" s="81">
        <v>222.47</v>
      </c>
      <c r="F25" s="81">
        <v>24.25</v>
      </c>
      <c r="G25" s="81">
        <v>59.52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199</v>
      </c>
      <c r="P25" s="81">
        <v>27.72</v>
      </c>
      <c r="Q25" s="81">
        <v>0</v>
      </c>
      <c r="R25" s="81">
        <v>0</v>
      </c>
      <c r="S25" s="81">
        <v>0</v>
      </c>
      <c r="T25" s="81">
        <v>1.6</v>
      </c>
      <c r="U25" s="81">
        <v>10</v>
      </c>
      <c r="V25" s="81">
        <v>1</v>
      </c>
      <c r="W25" s="81">
        <v>0</v>
      </c>
      <c r="X25" s="81">
        <v>19</v>
      </c>
      <c r="Y25" s="81">
        <v>36.6</v>
      </c>
      <c r="Z25" s="81">
        <v>0</v>
      </c>
      <c r="AA25" s="81">
        <v>0</v>
      </c>
      <c r="AB25" s="81">
        <v>0</v>
      </c>
      <c r="AC25" s="81">
        <v>2.8</v>
      </c>
      <c r="AD25" s="81">
        <v>0</v>
      </c>
      <c r="AE25" s="81">
        <v>24.9</v>
      </c>
      <c r="AF25" s="81">
        <v>0</v>
      </c>
      <c r="AG25" s="81">
        <v>0</v>
      </c>
      <c r="AH25" s="81">
        <v>0</v>
      </c>
      <c r="AI25" s="81">
        <v>2.5</v>
      </c>
      <c r="AJ25" s="81">
        <v>3</v>
      </c>
      <c r="AK25" s="81">
        <v>7.5</v>
      </c>
      <c r="AL25" s="81">
        <v>14.74</v>
      </c>
      <c r="AM25" s="81">
        <v>45.1</v>
      </c>
      <c r="AN25" s="81">
        <v>1</v>
      </c>
      <c r="AO25" s="81">
        <v>0</v>
      </c>
      <c r="AP25" s="81">
        <v>1.54</v>
      </c>
      <c r="AQ25" s="81">
        <v>3.75</v>
      </c>
      <c r="AR25" s="81">
        <v>0</v>
      </c>
      <c r="AS25" s="81">
        <v>0</v>
      </c>
      <c r="AT25" s="81">
        <v>0</v>
      </c>
      <c r="AU25" s="81">
        <v>3.75</v>
      </c>
    </row>
    <row r="26" spans="1:47">
      <c r="A26" s="80" t="s">
        <v>78</v>
      </c>
      <c r="B26" s="81">
        <v>31764.47</v>
      </c>
      <c r="C26" s="81">
        <v>31764.47</v>
      </c>
      <c r="D26" s="81">
        <v>31764.47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0</v>
      </c>
      <c r="AD26" s="81">
        <v>0</v>
      </c>
      <c r="AE26" s="81">
        <v>0</v>
      </c>
      <c r="AF26" s="81">
        <v>0</v>
      </c>
      <c r="AG26" s="81">
        <v>0</v>
      </c>
      <c r="AH26" s="81">
        <v>0</v>
      </c>
      <c r="AI26" s="81">
        <v>0</v>
      </c>
      <c r="AJ26" s="81">
        <v>0</v>
      </c>
      <c r="AK26" s="81">
        <v>0</v>
      </c>
      <c r="AL26" s="81">
        <v>0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0</v>
      </c>
      <c r="AS26" s="81">
        <v>0</v>
      </c>
      <c r="AT26" s="81">
        <v>0</v>
      </c>
      <c r="AU26" s="81">
        <v>0</v>
      </c>
    </row>
  </sheetData>
  <mergeCells count="6">
    <mergeCell ref="A2:AU2"/>
    <mergeCell ref="A4:A5"/>
    <mergeCell ref="B4:B5"/>
    <mergeCell ref="C4:N4"/>
    <mergeCell ref="O4:AP4"/>
    <mergeCell ref="AQ4:AU4"/>
  </mergeCells>
  <phoneticPr fontId="2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0"/>
  <sheetViews>
    <sheetView showZeros="0" workbookViewId="0">
      <selection activeCell="B3" sqref="B3"/>
    </sheetView>
  </sheetViews>
  <sheetFormatPr defaultColWidth="9" defaultRowHeight="14.25"/>
  <cols>
    <col min="1" max="1" width="42.125" style="83" customWidth="1"/>
    <col min="2" max="2" width="27.75" style="83" customWidth="1"/>
    <col min="3" max="3" width="9" style="83" customWidth="1"/>
    <col min="4" max="4" width="23.625" style="83" customWidth="1"/>
    <col min="5" max="5" width="9.375" style="83" customWidth="1"/>
    <col min="6" max="252" width="9" style="83"/>
    <col min="253" max="253" width="27.5" style="83" customWidth="1"/>
    <col min="254" max="254" width="6.75" style="83" customWidth="1"/>
    <col min="255" max="255" width="7.125" style="83" customWidth="1"/>
    <col min="256" max="256" width="28.375" style="83" customWidth="1"/>
    <col min="257" max="257" width="7.125" style="83" customWidth="1"/>
    <col min="258" max="258" width="7.375" style="83" customWidth="1"/>
    <col min="259" max="260" width="0" style="83" hidden="1" customWidth="1"/>
    <col min="261" max="261" width="9.375" style="83" customWidth="1"/>
    <col min="262" max="508" width="9" style="83"/>
    <col min="509" max="509" width="27.5" style="83" customWidth="1"/>
    <col min="510" max="510" width="6.75" style="83" customWidth="1"/>
    <col min="511" max="511" width="7.125" style="83" customWidth="1"/>
    <col min="512" max="512" width="28.375" style="83" customWidth="1"/>
    <col min="513" max="513" width="7.125" style="83" customWidth="1"/>
    <col min="514" max="514" width="7.375" style="83" customWidth="1"/>
    <col min="515" max="516" width="0" style="83" hidden="1" customWidth="1"/>
    <col min="517" max="517" width="9.375" style="83" customWidth="1"/>
    <col min="518" max="764" width="9" style="83"/>
    <col min="765" max="765" width="27.5" style="83" customWidth="1"/>
    <col min="766" max="766" width="6.75" style="83" customWidth="1"/>
    <col min="767" max="767" width="7.125" style="83" customWidth="1"/>
    <col min="768" max="768" width="28.375" style="83" customWidth="1"/>
    <col min="769" max="769" width="7.125" style="83" customWidth="1"/>
    <col min="770" max="770" width="7.375" style="83" customWidth="1"/>
    <col min="771" max="772" width="0" style="83" hidden="1" customWidth="1"/>
    <col min="773" max="773" width="9.375" style="83" customWidth="1"/>
    <col min="774" max="1020" width="9" style="83"/>
    <col min="1021" max="1021" width="27.5" style="83" customWidth="1"/>
    <col min="1022" max="1022" width="6.75" style="83" customWidth="1"/>
    <col min="1023" max="1023" width="7.125" style="83" customWidth="1"/>
    <col min="1024" max="1024" width="28.375" style="83" customWidth="1"/>
    <col min="1025" max="1025" width="7.125" style="83" customWidth="1"/>
    <col min="1026" max="1026" width="7.375" style="83" customWidth="1"/>
    <col min="1027" max="1028" width="0" style="83" hidden="1" customWidth="1"/>
    <col min="1029" max="1029" width="9.375" style="83" customWidth="1"/>
    <col min="1030" max="1276" width="9" style="83"/>
    <col min="1277" max="1277" width="27.5" style="83" customWidth="1"/>
    <col min="1278" max="1278" width="6.75" style="83" customWidth="1"/>
    <col min="1279" max="1279" width="7.125" style="83" customWidth="1"/>
    <col min="1280" max="1280" width="28.375" style="83" customWidth="1"/>
    <col min="1281" max="1281" width="7.125" style="83" customWidth="1"/>
    <col min="1282" max="1282" width="7.375" style="83" customWidth="1"/>
    <col min="1283" max="1284" width="0" style="83" hidden="1" customWidth="1"/>
    <col min="1285" max="1285" width="9.375" style="83" customWidth="1"/>
    <col min="1286" max="1532" width="9" style="83"/>
    <col min="1533" max="1533" width="27.5" style="83" customWidth="1"/>
    <col min="1534" max="1534" width="6.75" style="83" customWidth="1"/>
    <col min="1535" max="1535" width="7.125" style="83" customWidth="1"/>
    <col min="1536" max="1536" width="28.375" style="83" customWidth="1"/>
    <col min="1537" max="1537" width="7.125" style="83" customWidth="1"/>
    <col min="1538" max="1538" width="7.375" style="83" customWidth="1"/>
    <col min="1539" max="1540" width="0" style="83" hidden="1" customWidth="1"/>
    <col min="1541" max="1541" width="9.375" style="83" customWidth="1"/>
    <col min="1542" max="1788" width="9" style="83"/>
    <col min="1789" max="1789" width="27.5" style="83" customWidth="1"/>
    <col min="1790" max="1790" width="6.75" style="83" customWidth="1"/>
    <col min="1791" max="1791" width="7.125" style="83" customWidth="1"/>
    <col min="1792" max="1792" width="28.375" style="83" customWidth="1"/>
    <col min="1793" max="1793" width="7.125" style="83" customWidth="1"/>
    <col min="1794" max="1794" width="7.375" style="83" customWidth="1"/>
    <col min="1795" max="1796" width="0" style="83" hidden="1" customWidth="1"/>
    <col min="1797" max="1797" width="9.375" style="83" customWidth="1"/>
    <col min="1798" max="2044" width="9" style="83"/>
    <col min="2045" max="2045" width="27.5" style="83" customWidth="1"/>
    <col min="2046" max="2046" width="6.75" style="83" customWidth="1"/>
    <col min="2047" max="2047" width="7.125" style="83" customWidth="1"/>
    <col min="2048" max="2048" width="28.375" style="83" customWidth="1"/>
    <col min="2049" max="2049" width="7.125" style="83" customWidth="1"/>
    <col min="2050" max="2050" width="7.375" style="83" customWidth="1"/>
    <col min="2051" max="2052" width="0" style="83" hidden="1" customWidth="1"/>
    <col min="2053" max="2053" width="9.375" style="83" customWidth="1"/>
    <col min="2054" max="2300" width="9" style="83"/>
    <col min="2301" max="2301" width="27.5" style="83" customWidth="1"/>
    <col min="2302" max="2302" width="6.75" style="83" customWidth="1"/>
    <col min="2303" max="2303" width="7.125" style="83" customWidth="1"/>
    <col min="2304" max="2304" width="28.375" style="83" customWidth="1"/>
    <col min="2305" max="2305" width="7.125" style="83" customWidth="1"/>
    <col min="2306" max="2306" width="7.375" style="83" customWidth="1"/>
    <col min="2307" max="2308" width="0" style="83" hidden="1" customWidth="1"/>
    <col min="2309" max="2309" width="9.375" style="83" customWidth="1"/>
    <col min="2310" max="2556" width="9" style="83"/>
    <col min="2557" max="2557" width="27.5" style="83" customWidth="1"/>
    <col min="2558" max="2558" width="6.75" style="83" customWidth="1"/>
    <col min="2559" max="2559" width="7.125" style="83" customWidth="1"/>
    <col min="2560" max="2560" width="28.375" style="83" customWidth="1"/>
    <col min="2561" max="2561" width="7.125" style="83" customWidth="1"/>
    <col min="2562" max="2562" width="7.375" style="83" customWidth="1"/>
    <col min="2563" max="2564" width="0" style="83" hidden="1" customWidth="1"/>
    <col min="2565" max="2565" width="9.375" style="83" customWidth="1"/>
    <col min="2566" max="2812" width="9" style="83"/>
    <col min="2813" max="2813" width="27.5" style="83" customWidth="1"/>
    <col min="2814" max="2814" width="6.75" style="83" customWidth="1"/>
    <col min="2815" max="2815" width="7.125" style="83" customWidth="1"/>
    <col min="2816" max="2816" width="28.375" style="83" customWidth="1"/>
    <col min="2817" max="2817" width="7.125" style="83" customWidth="1"/>
    <col min="2818" max="2818" width="7.375" style="83" customWidth="1"/>
    <col min="2819" max="2820" width="0" style="83" hidden="1" customWidth="1"/>
    <col min="2821" max="2821" width="9.375" style="83" customWidth="1"/>
    <col min="2822" max="3068" width="9" style="83"/>
    <col min="3069" max="3069" width="27.5" style="83" customWidth="1"/>
    <col min="3070" max="3070" width="6.75" style="83" customWidth="1"/>
    <col min="3071" max="3071" width="7.125" style="83" customWidth="1"/>
    <col min="3072" max="3072" width="28.375" style="83" customWidth="1"/>
    <col min="3073" max="3073" width="7.125" style="83" customWidth="1"/>
    <col min="3074" max="3074" width="7.375" style="83" customWidth="1"/>
    <col min="3075" max="3076" width="0" style="83" hidden="1" customWidth="1"/>
    <col min="3077" max="3077" width="9.375" style="83" customWidth="1"/>
    <col min="3078" max="3324" width="9" style="83"/>
    <col min="3325" max="3325" width="27.5" style="83" customWidth="1"/>
    <col min="3326" max="3326" width="6.75" style="83" customWidth="1"/>
    <col min="3327" max="3327" width="7.125" style="83" customWidth="1"/>
    <col min="3328" max="3328" width="28.375" style="83" customWidth="1"/>
    <col min="3329" max="3329" width="7.125" style="83" customWidth="1"/>
    <col min="3330" max="3330" width="7.375" style="83" customWidth="1"/>
    <col min="3331" max="3332" width="0" style="83" hidden="1" customWidth="1"/>
    <col min="3333" max="3333" width="9.375" style="83" customWidth="1"/>
    <col min="3334" max="3580" width="9" style="83"/>
    <col min="3581" max="3581" width="27.5" style="83" customWidth="1"/>
    <col min="3582" max="3582" width="6.75" style="83" customWidth="1"/>
    <col min="3583" max="3583" width="7.125" style="83" customWidth="1"/>
    <col min="3584" max="3584" width="28.375" style="83" customWidth="1"/>
    <col min="3585" max="3585" width="7.125" style="83" customWidth="1"/>
    <col min="3586" max="3586" width="7.375" style="83" customWidth="1"/>
    <col min="3587" max="3588" width="0" style="83" hidden="1" customWidth="1"/>
    <col min="3589" max="3589" width="9.375" style="83" customWidth="1"/>
    <col min="3590" max="3836" width="9" style="83"/>
    <col min="3837" max="3837" width="27.5" style="83" customWidth="1"/>
    <col min="3838" max="3838" width="6.75" style="83" customWidth="1"/>
    <col min="3839" max="3839" width="7.125" style="83" customWidth="1"/>
    <col min="3840" max="3840" width="28.375" style="83" customWidth="1"/>
    <col min="3841" max="3841" width="7.125" style="83" customWidth="1"/>
    <col min="3842" max="3842" width="7.375" style="83" customWidth="1"/>
    <col min="3843" max="3844" width="0" style="83" hidden="1" customWidth="1"/>
    <col min="3845" max="3845" width="9.375" style="83" customWidth="1"/>
    <col min="3846" max="4092" width="9" style="83"/>
    <col min="4093" max="4093" width="27.5" style="83" customWidth="1"/>
    <col min="4094" max="4094" width="6.75" style="83" customWidth="1"/>
    <col min="4095" max="4095" width="7.125" style="83" customWidth="1"/>
    <col min="4096" max="4096" width="28.375" style="83" customWidth="1"/>
    <col min="4097" max="4097" width="7.125" style="83" customWidth="1"/>
    <col min="4098" max="4098" width="7.375" style="83" customWidth="1"/>
    <col min="4099" max="4100" width="0" style="83" hidden="1" customWidth="1"/>
    <col min="4101" max="4101" width="9.375" style="83" customWidth="1"/>
    <col min="4102" max="4348" width="9" style="83"/>
    <col min="4349" max="4349" width="27.5" style="83" customWidth="1"/>
    <col min="4350" max="4350" width="6.75" style="83" customWidth="1"/>
    <col min="4351" max="4351" width="7.125" style="83" customWidth="1"/>
    <col min="4352" max="4352" width="28.375" style="83" customWidth="1"/>
    <col min="4353" max="4353" width="7.125" style="83" customWidth="1"/>
    <col min="4354" max="4354" width="7.375" style="83" customWidth="1"/>
    <col min="4355" max="4356" width="0" style="83" hidden="1" customWidth="1"/>
    <col min="4357" max="4357" width="9.375" style="83" customWidth="1"/>
    <col min="4358" max="4604" width="9" style="83"/>
    <col min="4605" max="4605" width="27.5" style="83" customWidth="1"/>
    <col min="4606" max="4606" width="6.75" style="83" customWidth="1"/>
    <col min="4607" max="4607" width="7.125" style="83" customWidth="1"/>
    <col min="4608" max="4608" width="28.375" style="83" customWidth="1"/>
    <col min="4609" max="4609" width="7.125" style="83" customWidth="1"/>
    <col min="4610" max="4610" width="7.375" style="83" customWidth="1"/>
    <col min="4611" max="4612" width="0" style="83" hidden="1" customWidth="1"/>
    <col min="4613" max="4613" width="9.375" style="83" customWidth="1"/>
    <col min="4614" max="4860" width="9" style="83"/>
    <col min="4861" max="4861" width="27.5" style="83" customWidth="1"/>
    <col min="4862" max="4862" width="6.75" style="83" customWidth="1"/>
    <col min="4863" max="4863" width="7.125" style="83" customWidth="1"/>
    <col min="4864" max="4864" width="28.375" style="83" customWidth="1"/>
    <col min="4865" max="4865" width="7.125" style="83" customWidth="1"/>
    <col min="4866" max="4866" width="7.375" style="83" customWidth="1"/>
    <col min="4867" max="4868" width="0" style="83" hidden="1" customWidth="1"/>
    <col min="4869" max="4869" width="9.375" style="83" customWidth="1"/>
    <col min="4870" max="5116" width="9" style="83"/>
    <col min="5117" max="5117" width="27.5" style="83" customWidth="1"/>
    <col min="5118" max="5118" width="6.75" style="83" customWidth="1"/>
    <col min="5119" max="5119" width="7.125" style="83" customWidth="1"/>
    <col min="5120" max="5120" width="28.375" style="83" customWidth="1"/>
    <col min="5121" max="5121" width="7.125" style="83" customWidth="1"/>
    <col min="5122" max="5122" width="7.375" style="83" customWidth="1"/>
    <col min="5123" max="5124" width="0" style="83" hidden="1" customWidth="1"/>
    <col min="5125" max="5125" width="9.375" style="83" customWidth="1"/>
    <col min="5126" max="5372" width="9" style="83"/>
    <col min="5373" max="5373" width="27.5" style="83" customWidth="1"/>
    <col min="5374" max="5374" width="6.75" style="83" customWidth="1"/>
    <col min="5375" max="5375" width="7.125" style="83" customWidth="1"/>
    <col min="5376" max="5376" width="28.375" style="83" customWidth="1"/>
    <col min="5377" max="5377" width="7.125" style="83" customWidth="1"/>
    <col min="5378" max="5378" width="7.375" style="83" customWidth="1"/>
    <col min="5379" max="5380" width="0" style="83" hidden="1" customWidth="1"/>
    <col min="5381" max="5381" width="9.375" style="83" customWidth="1"/>
    <col min="5382" max="5628" width="9" style="83"/>
    <col min="5629" max="5629" width="27.5" style="83" customWidth="1"/>
    <col min="5630" max="5630" width="6.75" style="83" customWidth="1"/>
    <col min="5631" max="5631" width="7.125" style="83" customWidth="1"/>
    <col min="5632" max="5632" width="28.375" style="83" customWidth="1"/>
    <col min="5633" max="5633" width="7.125" style="83" customWidth="1"/>
    <col min="5634" max="5634" width="7.375" style="83" customWidth="1"/>
    <col min="5635" max="5636" width="0" style="83" hidden="1" customWidth="1"/>
    <col min="5637" max="5637" width="9.375" style="83" customWidth="1"/>
    <col min="5638" max="5884" width="9" style="83"/>
    <col min="5885" max="5885" width="27.5" style="83" customWidth="1"/>
    <col min="5886" max="5886" width="6.75" style="83" customWidth="1"/>
    <col min="5887" max="5887" width="7.125" style="83" customWidth="1"/>
    <col min="5888" max="5888" width="28.375" style="83" customWidth="1"/>
    <col min="5889" max="5889" width="7.125" style="83" customWidth="1"/>
    <col min="5890" max="5890" width="7.375" style="83" customWidth="1"/>
    <col min="5891" max="5892" width="0" style="83" hidden="1" customWidth="1"/>
    <col min="5893" max="5893" width="9.375" style="83" customWidth="1"/>
    <col min="5894" max="6140" width="9" style="83"/>
    <col min="6141" max="6141" width="27.5" style="83" customWidth="1"/>
    <col min="6142" max="6142" width="6.75" style="83" customWidth="1"/>
    <col min="6143" max="6143" width="7.125" style="83" customWidth="1"/>
    <col min="6144" max="6144" width="28.375" style="83" customWidth="1"/>
    <col min="6145" max="6145" width="7.125" style="83" customWidth="1"/>
    <col min="6146" max="6146" width="7.375" style="83" customWidth="1"/>
    <col min="6147" max="6148" width="0" style="83" hidden="1" customWidth="1"/>
    <col min="6149" max="6149" width="9.375" style="83" customWidth="1"/>
    <col min="6150" max="6396" width="9" style="83"/>
    <col min="6397" max="6397" width="27.5" style="83" customWidth="1"/>
    <col min="6398" max="6398" width="6.75" style="83" customWidth="1"/>
    <col min="6399" max="6399" width="7.125" style="83" customWidth="1"/>
    <col min="6400" max="6400" width="28.375" style="83" customWidth="1"/>
    <col min="6401" max="6401" width="7.125" style="83" customWidth="1"/>
    <col min="6402" max="6402" width="7.375" style="83" customWidth="1"/>
    <col min="6403" max="6404" width="0" style="83" hidden="1" customWidth="1"/>
    <col min="6405" max="6405" width="9.375" style="83" customWidth="1"/>
    <col min="6406" max="6652" width="9" style="83"/>
    <col min="6653" max="6653" width="27.5" style="83" customWidth="1"/>
    <col min="6654" max="6654" width="6.75" style="83" customWidth="1"/>
    <col min="6655" max="6655" width="7.125" style="83" customWidth="1"/>
    <col min="6656" max="6656" width="28.375" style="83" customWidth="1"/>
    <col min="6657" max="6657" width="7.125" style="83" customWidth="1"/>
    <col min="6658" max="6658" width="7.375" style="83" customWidth="1"/>
    <col min="6659" max="6660" width="0" style="83" hidden="1" customWidth="1"/>
    <col min="6661" max="6661" width="9.375" style="83" customWidth="1"/>
    <col min="6662" max="6908" width="9" style="83"/>
    <col min="6909" max="6909" width="27.5" style="83" customWidth="1"/>
    <col min="6910" max="6910" width="6.75" style="83" customWidth="1"/>
    <col min="6911" max="6911" width="7.125" style="83" customWidth="1"/>
    <col min="6912" max="6912" width="28.375" style="83" customWidth="1"/>
    <col min="6913" max="6913" width="7.125" style="83" customWidth="1"/>
    <col min="6914" max="6914" width="7.375" style="83" customWidth="1"/>
    <col min="6915" max="6916" width="0" style="83" hidden="1" customWidth="1"/>
    <col min="6917" max="6917" width="9.375" style="83" customWidth="1"/>
    <col min="6918" max="7164" width="9" style="83"/>
    <col min="7165" max="7165" width="27.5" style="83" customWidth="1"/>
    <col min="7166" max="7166" width="6.75" style="83" customWidth="1"/>
    <col min="7167" max="7167" width="7.125" style="83" customWidth="1"/>
    <col min="7168" max="7168" width="28.375" style="83" customWidth="1"/>
    <col min="7169" max="7169" width="7.125" style="83" customWidth="1"/>
    <col min="7170" max="7170" width="7.375" style="83" customWidth="1"/>
    <col min="7171" max="7172" width="0" style="83" hidden="1" customWidth="1"/>
    <col min="7173" max="7173" width="9.375" style="83" customWidth="1"/>
    <col min="7174" max="7420" width="9" style="83"/>
    <col min="7421" max="7421" width="27.5" style="83" customWidth="1"/>
    <col min="7422" max="7422" width="6.75" style="83" customWidth="1"/>
    <col min="7423" max="7423" width="7.125" style="83" customWidth="1"/>
    <col min="7424" max="7424" width="28.375" style="83" customWidth="1"/>
    <col min="7425" max="7425" width="7.125" style="83" customWidth="1"/>
    <col min="7426" max="7426" width="7.375" style="83" customWidth="1"/>
    <col min="7427" max="7428" width="0" style="83" hidden="1" customWidth="1"/>
    <col min="7429" max="7429" width="9.375" style="83" customWidth="1"/>
    <col min="7430" max="7676" width="9" style="83"/>
    <col min="7677" max="7677" width="27.5" style="83" customWidth="1"/>
    <col min="7678" max="7678" width="6.75" style="83" customWidth="1"/>
    <col min="7679" max="7679" width="7.125" style="83" customWidth="1"/>
    <col min="7680" max="7680" width="28.375" style="83" customWidth="1"/>
    <col min="7681" max="7681" width="7.125" style="83" customWidth="1"/>
    <col min="7682" max="7682" width="7.375" style="83" customWidth="1"/>
    <col min="7683" max="7684" width="0" style="83" hidden="1" customWidth="1"/>
    <col min="7685" max="7685" width="9.375" style="83" customWidth="1"/>
    <col min="7686" max="7932" width="9" style="83"/>
    <col min="7933" max="7933" width="27.5" style="83" customWidth="1"/>
    <col min="7934" max="7934" width="6.75" style="83" customWidth="1"/>
    <col min="7935" max="7935" width="7.125" style="83" customWidth="1"/>
    <col min="7936" max="7936" width="28.375" style="83" customWidth="1"/>
    <col min="7937" max="7937" width="7.125" style="83" customWidth="1"/>
    <col min="7938" max="7938" width="7.375" style="83" customWidth="1"/>
    <col min="7939" max="7940" width="0" style="83" hidden="1" customWidth="1"/>
    <col min="7941" max="7941" width="9.375" style="83" customWidth="1"/>
    <col min="7942" max="8188" width="9" style="83"/>
    <col min="8189" max="8189" width="27.5" style="83" customWidth="1"/>
    <col min="8190" max="8190" width="6.75" style="83" customWidth="1"/>
    <col min="8191" max="8191" width="7.125" style="83" customWidth="1"/>
    <col min="8192" max="8192" width="28.375" style="83" customWidth="1"/>
    <col min="8193" max="8193" width="7.125" style="83" customWidth="1"/>
    <col min="8194" max="8194" width="7.375" style="83" customWidth="1"/>
    <col min="8195" max="8196" width="0" style="83" hidden="1" customWidth="1"/>
    <col min="8197" max="8197" width="9.375" style="83" customWidth="1"/>
    <col min="8198" max="8444" width="9" style="83"/>
    <col min="8445" max="8445" width="27.5" style="83" customWidth="1"/>
    <col min="8446" max="8446" width="6.75" style="83" customWidth="1"/>
    <col min="8447" max="8447" width="7.125" style="83" customWidth="1"/>
    <col min="8448" max="8448" width="28.375" style="83" customWidth="1"/>
    <col min="8449" max="8449" width="7.125" style="83" customWidth="1"/>
    <col min="8450" max="8450" width="7.375" style="83" customWidth="1"/>
    <col min="8451" max="8452" width="0" style="83" hidden="1" customWidth="1"/>
    <col min="8453" max="8453" width="9.375" style="83" customWidth="1"/>
    <col min="8454" max="8700" width="9" style="83"/>
    <col min="8701" max="8701" width="27.5" style="83" customWidth="1"/>
    <col min="8702" max="8702" width="6.75" style="83" customWidth="1"/>
    <col min="8703" max="8703" width="7.125" style="83" customWidth="1"/>
    <col min="8704" max="8704" width="28.375" style="83" customWidth="1"/>
    <col min="8705" max="8705" width="7.125" style="83" customWidth="1"/>
    <col min="8706" max="8706" width="7.375" style="83" customWidth="1"/>
    <col min="8707" max="8708" width="0" style="83" hidden="1" customWidth="1"/>
    <col min="8709" max="8709" width="9.375" style="83" customWidth="1"/>
    <col min="8710" max="8956" width="9" style="83"/>
    <col min="8957" max="8957" width="27.5" style="83" customWidth="1"/>
    <col min="8958" max="8958" width="6.75" style="83" customWidth="1"/>
    <col min="8959" max="8959" width="7.125" style="83" customWidth="1"/>
    <col min="8960" max="8960" width="28.375" style="83" customWidth="1"/>
    <col min="8961" max="8961" width="7.125" style="83" customWidth="1"/>
    <col min="8962" max="8962" width="7.375" style="83" customWidth="1"/>
    <col min="8963" max="8964" width="0" style="83" hidden="1" customWidth="1"/>
    <col min="8965" max="8965" width="9.375" style="83" customWidth="1"/>
    <col min="8966" max="9212" width="9" style="83"/>
    <col min="9213" max="9213" width="27.5" style="83" customWidth="1"/>
    <col min="9214" max="9214" width="6.75" style="83" customWidth="1"/>
    <col min="9215" max="9215" width="7.125" style="83" customWidth="1"/>
    <col min="9216" max="9216" width="28.375" style="83" customWidth="1"/>
    <col min="9217" max="9217" width="7.125" style="83" customWidth="1"/>
    <col min="9218" max="9218" width="7.375" style="83" customWidth="1"/>
    <col min="9219" max="9220" width="0" style="83" hidden="1" customWidth="1"/>
    <col min="9221" max="9221" width="9.375" style="83" customWidth="1"/>
    <col min="9222" max="9468" width="9" style="83"/>
    <col min="9469" max="9469" width="27.5" style="83" customWidth="1"/>
    <col min="9470" max="9470" width="6.75" style="83" customWidth="1"/>
    <col min="9471" max="9471" width="7.125" style="83" customWidth="1"/>
    <col min="9472" max="9472" width="28.375" style="83" customWidth="1"/>
    <col min="9473" max="9473" width="7.125" style="83" customWidth="1"/>
    <col min="9474" max="9474" width="7.375" style="83" customWidth="1"/>
    <col min="9475" max="9476" width="0" style="83" hidden="1" customWidth="1"/>
    <col min="9477" max="9477" width="9.375" style="83" customWidth="1"/>
    <col min="9478" max="9724" width="9" style="83"/>
    <col min="9725" max="9725" width="27.5" style="83" customWidth="1"/>
    <col min="9726" max="9726" width="6.75" style="83" customWidth="1"/>
    <col min="9727" max="9727" width="7.125" style="83" customWidth="1"/>
    <col min="9728" max="9728" width="28.375" style="83" customWidth="1"/>
    <col min="9729" max="9729" width="7.125" style="83" customWidth="1"/>
    <col min="9730" max="9730" width="7.375" style="83" customWidth="1"/>
    <col min="9731" max="9732" width="0" style="83" hidden="1" customWidth="1"/>
    <col min="9733" max="9733" width="9.375" style="83" customWidth="1"/>
    <col min="9734" max="9980" width="9" style="83"/>
    <col min="9981" max="9981" width="27.5" style="83" customWidth="1"/>
    <col min="9982" max="9982" width="6.75" style="83" customWidth="1"/>
    <col min="9983" max="9983" width="7.125" style="83" customWidth="1"/>
    <col min="9984" max="9984" width="28.375" style="83" customWidth="1"/>
    <col min="9985" max="9985" width="7.125" style="83" customWidth="1"/>
    <col min="9986" max="9986" width="7.375" style="83" customWidth="1"/>
    <col min="9987" max="9988" width="0" style="83" hidden="1" customWidth="1"/>
    <col min="9989" max="9989" width="9.375" style="83" customWidth="1"/>
    <col min="9990" max="10236" width="9" style="83"/>
    <col min="10237" max="10237" width="27.5" style="83" customWidth="1"/>
    <col min="10238" max="10238" width="6.75" style="83" customWidth="1"/>
    <col min="10239" max="10239" width="7.125" style="83" customWidth="1"/>
    <col min="10240" max="10240" width="28.375" style="83" customWidth="1"/>
    <col min="10241" max="10241" width="7.125" style="83" customWidth="1"/>
    <col min="10242" max="10242" width="7.375" style="83" customWidth="1"/>
    <col min="10243" max="10244" width="0" style="83" hidden="1" customWidth="1"/>
    <col min="10245" max="10245" width="9.375" style="83" customWidth="1"/>
    <col min="10246" max="10492" width="9" style="83"/>
    <col min="10493" max="10493" width="27.5" style="83" customWidth="1"/>
    <col min="10494" max="10494" width="6.75" style="83" customWidth="1"/>
    <col min="10495" max="10495" width="7.125" style="83" customWidth="1"/>
    <col min="10496" max="10496" width="28.375" style="83" customWidth="1"/>
    <col min="10497" max="10497" width="7.125" style="83" customWidth="1"/>
    <col min="10498" max="10498" width="7.375" style="83" customWidth="1"/>
    <col min="10499" max="10500" width="0" style="83" hidden="1" customWidth="1"/>
    <col min="10501" max="10501" width="9.375" style="83" customWidth="1"/>
    <col min="10502" max="10748" width="9" style="83"/>
    <col min="10749" max="10749" width="27.5" style="83" customWidth="1"/>
    <col min="10750" max="10750" width="6.75" style="83" customWidth="1"/>
    <col min="10751" max="10751" width="7.125" style="83" customWidth="1"/>
    <col min="10752" max="10752" width="28.375" style="83" customWidth="1"/>
    <col min="10753" max="10753" width="7.125" style="83" customWidth="1"/>
    <col min="10754" max="10754" width="7.375" style="83" customWidth="1"/>
    <col min="10755" max="10756" width="0" style="83" hidden="1" customWidth="1"/>
    <col min="10757" max="10757" width="9.375" style="83" customWidth="1"/>
    <col min="10758" max="11004" width="9" style="83"/>
    <col min="11005" max="11005" width="27.5" style="83" customWidth="1"/>
    <col min="11006" max="11006" width="6.75" style="83" customWidth="1"/>
    <col min="11007" max="11007" width="7.125" style="83" customWidth="1"/>
    <col min="11008" max="11008" width="28.375" style="83" customWidth="1"/>
    <col min="11009" max="11009" width="7.125" style="83" customWidth="1"/>
    <col min="11010" max="11010" width="7.375" style="83" customWidth="1"/>
    <col min="11011" max="11012" width="0" style="83" hidden="1" customWidth="1"/>
    <col min="11013" max="11013" width="9.375" style="83" customWidth="1"/>
    <col min="11014" max="11260" width="9" style="83"/>
    <col min="11261" max="11261" width="27.5" style="83" customWidth="1"/>
    <col min="11262" max="11262" width="6.75" style="83" customWidth="1"/>
    <col min="11263" max="11263" width="7.125" style="83" customWidth="1"/>
    <col min="11264" max="11264" width="28.375" style="83" customWidth="1"/>
    <col min="11265" max="11265" width="7.125" style="83" customWidth="1"/>
    <col min="11266" max="11266" width="7.375" style="83" customWidth="1"/>
    <col min="11267" max="11268" width="0" style="83" hidden="1" customWidth="1"/>
    <col min="11269" max="11269" width="9.375" style="83" customWidth="1"/>
    <col min="11270" max="11516" width="9" style="83"/>
    <col min="11517" max="11517" width="27.5" style="83" customWidth="1"/>
    <col min="11518" max="11518" width="6.75" style="83" customWidth="1"/>
    <col min="11519" max="11519" width="7.125" style="83" customWidth="1"/>
    <col min="11520" max="11520" width="28.375" style="83" customWidth="1"/>
    <col min="11521" max="11521" width="7.125" style="83" customWidth="1"/>
    <col min="11522" max="11522" width="7.375" style="83" customWidth="1"/>
    <col min="11523" max="11524" width="0" style="83" hidden="1" customWidth="1"/>
    <col min="11525" max="11525" width="9.375" style="83" customWidth="1"/>
    <col min="11526" max="11772" width="9" style="83"/>
    <col min="11773" max="11773" width="27.5" style="83" customWidth="1"/>
    <col min="11774" max="11774" width="6.75" style="83" customWidth="1"/>
    <col min="11775" max="11775" width="7.125" style="83" customWidth="1"/>
    <col min="11776" max="11776" width="28.375" style="83" customWidth="1"/>
    <col min="11777" max="11777" width="7.125" style="83" customWidth="1"/>
    <col min="11778" max="11778" width="7.375" style="83" customWidth="1"/>
    <col min="11779" max="11780" width="0" style="83" hidden="1" customWidth="1"/>
    <col min="11781" max="11781" width="9.375" style="83" customWidth="1"/>
    <col min="11782" max="12028" width="9" style="83"/>
    <col min="12029" max="12029" width="27.5" style="83" customWidth="1"/>
    <col min="12030" max="12030" width="6.75" style="83" customWidth="1"/>
    <col min="12031" max="12031" width="7.125" style="83" customWidth="1"/>
    <col min="12032" max="12032" width="28.375" style="83" customWidth="1"/>
    <col min="12033" max="12033" width="7.125" style="83" customWidth="1"/>
    <col min="12034" max="12034" width="7.375" style="83" customWidth="1"/>
    <col min="12035" max="12036" width="0" style="83" hidden="1" customWidth="1"/>
    <col min="12037" max="12037" width="9.375" style="83" customWidth="1"/>
    <col min="12038" max="12284" width="9" style="83"/>
    <col min="12285" max="12285" width="27.5" style="83" customWidth="1"/>
    <col min="12286" max="12286" width="6.75" style="83" customWidth="1"/>
    <col min="12287" max="12287" width="7.125" style="83" customWidth="1"/>
    <col min="12288" max="12288" width="28.375" style="83" customWidth="1"/>
    <col min="12289" max="12289" width="7.125" style="83" customWidth="1"/>
    <col min="12290" max="12290" width="7.375" style="83" customWidth="1"/>
    <col min="12291" max="12292" width="0" style="83" hidden="1" customWidth="1"/>
    <col min="12293" max="12293" width="9.375" style="83" customWidth="1"/>
    <col min="12294" max="12540" width="9" style="83"/>
    <col min="12541" max="12541" width="27.5" style="83" customWidth="1"/>
    <col min="12542" max="12542" width="6.75" style="83" customWidth="1"/>
    <col min="12543" max="12543" width="7.125" style="83" customWidth="1"/>
    <col min="12544" max="12544" width="28.375" style="83" customWidth="1"/>
    <col min="12545" max="12545" width="7.125" style="83" customWidth="1"/>
    <col min="12546" max="12546" width="7.375" style="83" customWidth="1"/>
    <col min="12547" max="12548" width="0" style="83" hidden="1" customWidth="1"/>
    <col min="12549" max="12549" width="9.375" style="83" customWidth="1"/>
    <col min="12550" max="12796" width="9" style="83"/>
    <col min="12797" max="12797" width="27.5" style="83" customWidth="1"/>
    <col min="12798" max="12798" width="6.75" style="83" customWidth="1"/>
    <col min="12799" max="12799" width="7.125" style="83" customWidth="1"/>
    <col min="12800" max="12800" width="28.375" style="83" customWidth="1"/>
    <col min="12801" max="12801" width="7.125" style="83" customWidth="1"/>
    <col min="12802" max="12802" width="7.375" style="83" customWidth="1"/>
    <col min="12803" max="12804" width="0" style="83" hidden="1" customWidth="1"/>
    <col min="12805" max="12805" width="9.375" style="83" customWidth="1"/>
    <col min="12806" max="13052" width="9" style="83"/>
    <col min="13053" max="13053" width="27.5" style="83" customWidth="1"/>
    <col min="13054" max="13054" width="6.75" style="83" customWidth="1"/>
    <col min="13055" max="13055" width="7.125" style="83" customWidth="1"/>
    <col min="13056" max="13056" width="28.375" style="83" customWidth="1"/>
    <col min="13057" max="13057" width="7.125" style="83" customWidth="1"/>
    <col min="13058" max="13058" width="7.375" style="83" customWidth="1"/>
    <col min="13059" max="13060" width="0" style="83" hidden="1" customWidth="1"/>
    <col min="13061" max="13061" width="9.375" style="83" customWidth="1"/>
    <col min="13062" max="13308" width="9" style="83"/>
    <col min="13309" max="13309" width="27.5" style="83" customWidth="1"/>
    <col min="13310" max="13310" width="6.75" style="83" customWidth="1"/>
    <col min="13311" max="13311" width="7.125" style="83" customWidth="1"/>
    <col min="13312" max="13312" width="28.375" style="83" customWidth="1"/>
    <col min="13313" max="13313" width="7.125" style="83" customWidth="1"/>
    <col min="13314" max="13314" width="7.375" style="83" customWidth="1"/>
    <col min="13315" max="13316" width="0" style="83" hidden="1" customWidth="1"/>
    <col min="13317" max="13317" width="9.375" style="83" customWidth="1"/>
    <col min="13318" max="13564" width="9" style="83"/>
    <col min="13565" max="13565" width="27.5" style="83" customWidth="1"/>
    <col min="13566" max="13566" width="6.75" style="83" customWidth="1"/>
    <col min="13567" max="13567" width="7.125" style="83" customWidth="1"/>
    <col min="13568" max="13568" width="28.375" style="83" customWidth="1"/>
    <col min="13569" max="13569" width="7.125" style="83" customWidth="1"/>
    <col min="13570" max="13570" width="7.375" style="83" customWidth="1"/>
    <col min="13571" max="13572" width="0" style="83" hidden="1" customWidth="1"/>
    <col min="13573" max="13573" width="9.375" style="83" customWidth="1"/>
    <col min="13574" max="13820" width="9" style="83"/>
    <col min="13821" max="13821" width="27.5" style="83" customWidth="1"/>
    <col min="13822" max="13822" width="6.75" style="83" customWidth="1"/>
    <col min="13823" max="13823" width="7.125" style="83" customWidth="1"/>
    <col min="13824" max="13824" width="28.375" style="83" customWidth="1"/>
    <col min="13825" max="13825" width="7.125" style="83" customWidth="1"/>
    <col min="13826" max="13826" width="7.375" style="83" customWidth="1"/>
    <col min="13827" max="13828" width="0" style="83" hidden="1" customWidth="1"/>
    <col min="13829" max="13829" width="9.375" style="83" customWidth="1"/>
    <col min="13830" max="14076" width="9" style="83"/>
    <col min="14077" max="14077" width="27.5" style="83" customWidth="1"/>
    <col min="14078" max="14078" width="6.75" style="83" customWidth="1"/>
    <col min="14079" max="14079" width="7.125" style="83" customWidth="1"/>
    <col min="14080" max="14080" width="28.375" style="83" customWidth="1"/>
    <col min="14081" max="14081" width="7.125" style="83" customWidth="1"/>
    <col min="14082" max="14082" width="7.375" style="83" customWidth="1"/>
    <col min="14083" max="14084" width="0" style="83" hidden="1" customWidth="1"/>
    <col min="14085" max="14085" width="9.375" style="83" customWidth="1"/>
    <col min="14086" max="14332" width="9" style="83"/>
    <col min="14333" max="14333" width="27.5" style="83" customWidth="1"/>
    <col min="14334" max="14334" width="6.75" style="83" customWidth="1"/>
    <col min="14335" max="14335" width="7.125" style="83" customWidth="1"/>
    <col min="14336" max="14336" width="28.375" style="83" customWidth="1"/>
    <col min="14337" max="14337" width="7.125" style="83" customWidth="1"/>
    <col min="14338" max="14338" width="7.375" style="83" customWidth="1"/>
    <col min="14339" max="14340" width="0" style="83" hidden="1" customWidth="1"/>
    <col min="14341" max="14341" width="9.375" style="83" customWidth="1"/>
    <col min="14342" max="14588" width="9" style="83"/>
    <col min="14589" max="14589" width="27.5" style="83" customWidth="1"/>
    <col min="14590" max="14590" width="6.75" style="83" customWidth="1"/>
    <col min="14591" max="14591" width="7.125" style="83" customWidth="1"/>
    <col min="14592" max="14592" width="28.375" style="83" customWidth="1"/>
    <col min="14593" max="14593" width="7.125" style="83" customWidth="1"/>
    <col min="14594" max="14594" width="7.375" style="83" customWidth="1"/>
    <col min="14595" max="14596" width="0" style="83" hidden="1" customWidth="1"/>
    <col min="14597" max="14597" width="9.375" style="83" customWidth="1"/>
    <col min="14598" max="14844" width="9" style="83"/>
    <col min="14845" max="14845" width="27.5" style="83" customWidth="1"/>
    <col min="14846" max="14846" width="6.75" style="83" customWidth="1"/>
    <col min="14847" max="14847" width="7.125" style="83" customWidth="1"/>
    <col min="14848" max="14848" width="28.375" style="83" customWidth="1"/>
    <col min="14849" max="14849" width="7.125" style="83" customWidth="1"/>
    <col min="14850" max="14850" width="7.375" style="83" customWidth="1"/>
    <col min="14851" max="14852" width="0" style="83" hidden="1" customWidth="1"/>
    <col min="14853" max="14853" width="9.375" style="83" customWidth="1"/>
    <col min="14854" max="15100" width="9" style="83"/>
    <col min="15101" max="15101" width="27.5" style="83" customWidth="1"/>
    <col min="15102" max="15102" width="6.75" style="83" customWidth="1"/>
    <col min="15103" max="15103" width="7.125" style="83" customWidth="1"/>
    <col min="15104" max="15104" width="28.375" style="83" customWidth="1"/>
    <col min="15105" max="15105" width="7.125" style="83" customWidth="1"/>
    <col min="15106" max="15106" width="7.375" style="83" customWidth="1"/>
    <col min="15107" max="15108" width="0" style="83" hidden="1" customWidth="1"/>
    <col min="15109" max="15109" width="9.375" style="83" customWidth="1"/>
    <col min="15110" max="15356" width="9" style="83"/>
    <col min="15357" max="15357" width="27.5" style="83" customWidth="1"/>
    <col min="15358" max="15358" width="6.75" style="83" customWidth="1"/>
    <col min="15359" max="15359" width="7.125" style="83" customWidth="1"/>
    <col min="15360" max="15360" width="28.375" style="83" customWidth="1"/>
    <col min="15361" max="15361" width="7.125" style="83" customWidth="1"/>
    <col min="15362" max="15362" width="7.375" style="83" customWidth="1"/>
    <col min="15363" max="15364" width="0" style="83" hidden="1" customWidth="1"/>
    <col min="15365" max="15365" width="9.375" style="83" customWidth="1"/>
    <col min="15366" max="15612" width="9" style="83"/>
    <col min="15613" max="15613" width="27.5" style="83" customWidth="1"/>
    <col min="15614" max="15614" width="6.75" style="83" customWidth="1"/>
    <col min="15615" max="15615" width="7.125" style="83" customWidth="1"/>
    <col min="15616" max="15616" width="28.375" style="83" customWidth="1"/>
    <col min="15617" max="15617" width="7.125" style="83" customWidth="1"/>
    <col min="15618" max="15618" width="7.375" style="83" customWidth="1"/>
    <col min="15619" max="15620" width="0" style="83" hidden="1" customWidth="1"/>
    <col min="15621" max="15621" width="9.375" style="83" customWidth="1"/>
    <col min="15622" max="15868" width="9" style="83"/>
    <col min="15869" max="15869" width="27.5" style="83" customWidth="1"/>
    <col min="15870" max="15870" width="6.75" style="83" customWidth="1"/>
    <col min="15871" max="15871" width="7.125" style="83" customWidth="1"/>
    <col min="15872" max="15872" width="28.375" style="83" customWidth="1"/>
    <col min="15873" max="15873" width="7.125" style="83" customWidth="1"/>
    <col min="15874" max="15874" width="7.375" style="83" customWidth="1"/>
    <col min="15875" max="15876" width="0" style="83" hidden="1" customWidth="1"/>
    <col min="15877" max="15877" width="9.375" style="83" customWidth="1"/>
    <col min="15878" max="16124" width="9" style="83"/>
    <col min="16125" max="16125" width="27.5" style="83" customWidth="1"/>
    <col min="16126" max="16126" width="6.75" style="83" customWidth="1"/>
    <col min="16127" max="16127" width="7.125" style="83" customWidth="1"/>
    <col min="16128" max="16128" width="28.375" style="83" customWidth="1"/>
    <col min="16129" max="16129" width="7.125" style="83" customWidth="1"/>
    <col min="16130" max="16130" width="7.375" style="83" customWidth="1"/>
    <col min="16131" max="16132" width="0" style="83" hidden="1" customWidth="1"/>
    <col min="16133" max="16133" width="9.375" style="83" customWidth="1"/>
    <col min="16134" max="16384" width="9" style="83"/>
  </cols>
  <sheetData>
    <row r="1" spans="1:4" s="4" customFormat="1" ht="18.75" customHeight="1">
      <c r="A1" s="1" t="s">
        <v>1247</v>
      </c>
      <c r="B1" s="2"/>
      <c r="C1" s="3"/>
    </row>
    <row r="2" spans="1:4" ht="27" customHeight="1">
      <c r="A2" s="128" t="s">
        <v>1256</v>
      </c>
      <c r="B2" s="128"/>
      <c r="C2" s="94"/>
      <c r="D2" s="94"/>
    </row>
    <row r="3" spans="1:4" ht="19.5" customHeight="1">
      <c r="A3" s="5"/>
      <c r="B3" s="158" t="s">
        <v>1335</v>
      </c>
    </row>
    <row r="4" spans="1:4" ht="24.95" customHeight="1">
      <c r="A4" s="151" t="s">
        <v>1258</v>
      </c>
      <c r="B4" s="152" t="s">
        <v>1255</v>
      </c>
    </row>
    <row r="5" spans="1:4" ht="24.95" customHeight="1">
      <c r="A5" s="130"/>
      <c r="B5" s="153"/>
    </row>
    <row r="6" spans="1:4" s="92" customFormat="1" ht="24.95" customHeight="1">
      <c r="A6" s="85" t="s">
        <v>1221</v>
      </c>
      <c r="B6" s="86"/>
    </row>
    <row r="7" spans="1:4" s="92" customFormat="1" ht="24.95" customHeight="1">
      <c r="A7" s="88" t="s">
        <v>1222</v>
      </c>
      <c r="B7" s="86"/>
    </row>
    <row r="8" spans="1:4" s="92" customFormat="1" ht="24.95" customHeight="1">
      <c r="A8" s="88" t="s">
        <v>1224</v>
      </c>
      <c r="B8" s="86">
        <v>443778</v>
      </c>
    </row>
    <row r="9" spans="1:4" s="92" customFormat="1" ht="24.95" customHeight="1">
      <c r="A9" s="89" t="s">
        <v>1226</v>
      </c>
      <c r="B9" s="86"/>
    </row>
    <row r="10" spans="1:4" s="92" customFormat="1" ht="24.95" customHeight="1">
      <c r="A10" s="85" t="s">
        <v>1228</v>
      </c>
      <c r="B10" s="86">
        <v>10000</v>
      </c>
    </row>
    <row r="11" spans="1:4" s="92" customFormat="1" ht="24.95" customHeight="1">
      <c r="A11" s="88" t="s">
        <v>1230</v>
      </c>
      <c r="B11" s="86">
        <v>4800</v>
      </c>
    </row>
    <row r="12" spans="1:4" s="92" customFormat="1" ht="24.95" customHeight="1">
      <c r="A12" s="88" t="s">
        <v>1232</v>
      </c>
      <c r="B12" s="86"/>
    </row>
    <row r="13" spans="1:4" s="92" customFormat="1" ht="24.95" customHeight="1">
      <c r="A13" s="88"/>
      <c r="B13" s="86"/>
    </row>
    <row r="14" spans="1:4" s="92" customFormat="1" ht="24.95" customHeight="1">
      <c r="A14" s="88" t="s">
        <v>1240</v>
      </c>
      <c r="B14" s="86">
        <f>SUM(B6:B13)</f>
        <v>458578</v>
      </c>
    </row>
    <row r="15" spans="1:4" s="92" customFormat="1" ht="24.95" customHeight="1">
      <c r="A15" s="93"/>
      <c r="B15" s="93"/>
    </row>
    <row r="16" spans="1:4" s="92" customFormat="1" ht="24.95" customHeight="1">
      <c r="A16" s="88" t="s">
        <v>1242</v>
      </c>
      <c r="B16" s="93"/>
    </row>
    <row r="17" spans="1:2" s="92" customFormat="1" ht="24.95" customHeight="1">
      <c r="A17" s="88" t="s">
        <v>1251</v>
      </c>
      <c r="B17" s="93"/>
    </row>
    <row r="18" spans="1:2" s="92" customFormat="1" ht="24.95" customHeight="1">
      <c r="A18" s="93" t="s">
        <v>1253</v>
      </c>
      <c r="B18" s="88"/>
    </row>
    <row r="19" spans="1:2" s="92" customFormat="1" ht="24.95" customHeight="1">
      <c r="A19" s="88" t="s">
        <v>1243</v>
      </c>
      <c r="B19" s="88"/>
    </row>
    <row r="20" spans="1:2" s="92" customFormat="1" ht="24.95" customHeight="1">
      <c r="A20" s="98" t="s">
        <v>1245</v>
      </c>
      <c r="B20" s="95">
        <f>B14+B16++B17+B18+B19</f>
        <v>458578</v>
      </c>
    </row>
    <row r="21" spans="1:2" s="92" customFormat="1" ht="24.95" customHeight="1">
      <c r="A21" s="83"/>
      <c r="B21" s="83"/>
    </row>
    <row r="22" spans="1:2" s="92" customFormat="1" ht="24.95" customHeight="1">
      <c r="A22" s="83"/>
      <c r="B22" s="83"/>
    </row>
    <row r="23" spans="1:2" s="92" customFormat="1" ht="23.25" customHeight="1">
      <c r="A23" s="83"/>
      <c r="B23" s="83"/>
    </row>
    <row r="24" spans="1:2" s="92" customFormat="1" ht="24.95" customHeight="1">
      <c r="A24" s="83"/>
      <c r="B24" s="83"/>
    </row>
    <row r="25" spans="1:2" ht="24.95" customHeight="1"/>
    <row r="26" spans="1:2" ht="24.95" customHeight="1"/>
    <row r="27" spans="1:2" ht="24.95" customHeight="1"/>
    <row r="28" spans="1:2" ht="24.95" customHeight="1"/>
    <row r="29" spans="1:2" ht="24.95" customHeight="1"/>
    <row r="30" spans="1:2" ht="24.95" customHeight="1"/>
  </sheetData>
  <mergeCells count="3">
    <mergeCell ref="A4:A5"/>
    <mergeCell ref="B4:B5"/>
    <mergeCell ref="A2:B2"/>
  </mergeCells>
  <phoneticPr fontId="22" type="noConversion"/>
  <printOptions horizontalCentered="1"/>
  <pageMargins left="0.59" right="0.47" top="0.37" bottom="0.72" header="0.67" footer="0.47"/>
  <pageSetup paperSize="9" firstPageNumber="44" orientation="portrait" useFirstPageNumber="1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36"/>
  <sheetViews>
    <sheetView showZeros="0" workbookViewId="0">
      <selection activeCell="F12" sqref="F12"/>
    </sheetView>
  </sheetViews>
  <sheetFormatPr defaultColWidth="9" defaultRowHeight="14.25"/>
  <cols>
    <col min="1" max="1" width="49.25" style="83" customWidth="1"/>
    <col min="2" max="2" width="24.375" style="83" customWidth="1"/>
    <col min="3" max="4" width="9" style="83" hidden="1" customWidth="1"/>
    <col min="5" max="5" width="9.375" style="83" customWidth="1"/>
    <col min="6" max="252" width="9" style="83"/>
    <col min="253" max="253" width="27.5" style="83" customWidth="1"/>
    <col min="254" max="254" width="6.75" style="83" customWidth="1"/>
    <col min="255" max="255" width="7.125" style="83" customWidth="1"/>
    <col min="256" max="256" width="28.375" style="83" customWidth="1"/>
    <col min="257" max="257" width="7.125" style="83" customWidth="1"/>
    <col min="258" max="258" width="7.375" style="83" customWidth="1"/>
    <col min="259" max="260" width="0" style="83" hidden="1" customWidth="1"/>
    <col min="261" max="261" width="9.375" style="83" customWidth="1"/>
    <col min="262" max="508" width="9" style="83"/>
    <col min="509" max="509" width="27.5" style="83" customWidth="1"/>
    <col min="510" max="510" width="6.75" style="83" customWidth="1"/>
    <col min="511" max="511" width="7.125" style="83" customWidth="1"/>
    <col min="512" max="512" width="28.375" style="83" customWidth="1"/>
    <col min="513" max="513" width="7.125" style="83" customWidth="1"/>
    <col min="514" max="514" width="7.375" style="83" customWidth="1"/>
    <col min="515" max="516" width="0" style="83" hidden="1" customWidth="1"/>
    <col min="517" max="517" width="9.375" style="83" customWidth="1"/>
    <col min="518" max="764" width="9" style="83"/>
    <col min="765" max="765" width="27.5" style="83" customWidth="1"/>
    <col min="766" max="766" width="6.75" style="83" customWidth="1"/>
    <col min="767" max="767" width="7.125" style="83" customWidth="1"/>
    <col min="768" max="768" width="28.375" style="83" customWidth="1"/>
    <col min="769" max="769" width="7.125" style="83" customWidth="1"/>
    <col min="770" max="770" width="7.375" style="83" customWidth="1"/>
    <col min="771" max="772" width="0" style="83" hidden="1" customWidth="1"/>
    <col min="773" max="773" width="9.375" style="83" customWidth="1"/>
    <col min="774" max="1020" width="9" style="83"/>
    <col min="1021" max="1021" width="27.5" style="83" customWidth="1"/>
    <col min="1022" max="1022" width="6.75" style="83" customWidth="1"/>
    <col min="1023" max="1023" width="7.125" style="83" customWidth="1"/>
    <col min="1024" max="1024" width="28.375" style="83" customWidth="1"/>
    <col min="1025" max="1025" width="7.125" style="83" customWidth="1"/>
    <col min="1026" max="1026" width="7.375" style="83" customWidth="1"/>
    <col min="1027" max="1028" width="0" style="83" hidden="1" customWidth="1"/>
    <col min="1029" max="1029" width="9.375" style="83" customWidth="1"/>
    <col min="1030" max="1276" width="9" style="83"/>
    <col min="1277" max="1277" width="27.5" style="83" customWidth="1"/>
    <col min="1278" max="1278" width="6.75" style="83" customWidth="1"/>
    <col min="1279" max="1279" width="7.125" style="83" customWidth="1"/>
    <col min="1280" max="1280" width="28.375" style="83" customWidth="1"/>
    <col min="1281" max="1281" width="7.125" style="83" customWidth="1"/>
    <col min="1282" max="1282" width="7.375" style="83" customWidth="1"/>
    <col min="1283" max="1284" width="0" style="83" hidden="1" customWidth="1"/>
    <col min="1285" max="1285" width="9.375" style="83" customWidth="1"/>
    <col min="1286" max="1532" width="9" style="83"/>
    <col min="1533" max="1533" width="27.5" style="83" customWidth="1"/>
    <col min="1534" max="1534" width="6.75" style="83" customWidth="1"/>
    <col min="1535" max="1535" width="7.125" style="83" customWidth="1"/>
    <col min="1536" max="1536" width="28.375" style="83" customWidth="1"/>
    <col min="1537" max="1537" width="7.125" style="83" customWidth="1"/>
    <col min="1538" max="1538" width="7.375" style="83" customWidth="1"/>
    <col min="1539" max="1540" width="0" style="83" hidden="1" customWidth="1"/>
    <col min="1541" max="1541" width="9.375" style="83" customWidth="1"/>
    <col min="1542" max="1788" width="9" style="83"/>
    <col min="1789" max="1789" width="27.5" style="83" customWidth="1"/>
    <col min="1790" max="1790" width="6.75" style="83" customWidth="1"/>
    <col min="1791" max="1791" width="7.125" style="83" customWidth="1"/>
    <col min="1792" max="1792" width="28.375" style="83" customWidth="1"/>
    <col min="1793" max="1793" width="7.125" style="83" customWidth="1"/>
    <col min="1794" max="1794" width="7.375" style="83" customWidth="1"/>
    <col min="1795" max="1796" width="0" style="83" hidden="1" customWidth="1"/>
    <col min="1797" max="1797" width="9.375" style="83" customWidth="1"/>
    <col min="1798" max="2044" width="9" style="83"/>
    <col min="2045" max="2045" width="27.5" style="83" customWidth="1"/>
    <col min="2046" max="2046" width="6.75" style="83" customWidth="1"/>
    <col min="2047" max="2047" width="7.125" style="83" customWidth="1"/>
    <col min="2048" max="2048" width="28.375" style="83" customWidth="1"/>
    <col min="2049" max="2049" width="7.125" style="83" customWidth="1"/>
    <col min="2050" max="2050" width="7.375" style="83" customWidth="1"/>
    <col min="2051" max="2052" width="0" style="83" hidden="1" customWidth="1"/>
    <col min="2053" max="2053" width="9.375" style="83" customWidth="1"/>
    <col min="2054" max="2300" width="9" style="83"/>
    <col min="2301" max="2301" width="27.5" style="83" customWidth="1"/>
    <col min="2302" max="2302" width="6.75" style="83" customWidth="1"/>
    <col min="2303" max="2303" width="7.125" style="83" customWidth="1"/>
    <col min="2304" max="2304" width="28.375" style="83" customWidth="1"/>
    <col min="2305" max="2305" width="7.125" style="83" customWidth="1"/>
    <col min="2306" max="2306" width="7.375" style="83" customWidth="1"/>
    <col min="2307" max="2308" width="0" style="83" hidden="1" customWidth="1"/>
    <col min="2309" max="2309" width="9.375" style="83" customWidth="1"/>
    <col min="2310" max="2556" width="9" style="83"/>
    <col min="2557" max="2557" width="27.5" style="83" customWidth="1"/>
    <col min="2558" max="2558" width="6.75" style="83" customWidth="1"/>
    <col min="2559" max="2559" width="7.125" style="83" customWidth="1"/>
    <col min="2560" max="2560" width="28.375" style="83" customWidth="1"/>
    <col min="2561" max="2561" width="7.125" style="83" customWidth="1"/>
    <col min="2562" max="2562" width="7.375" style="83" customWidth="1"/>
    <col min="2563" max="2564" width="0" style="83" hidden="1" customWidth="1"/>
    <col min="2565" max="2565" width="9.375" style="83" customWidth="1"/>
    <col min="2566" max="2812" width="9" style="83"/>
    <col min="2813" max="2813" width="27.5" style="83" customWidth="1"/>
    <col min="2814" max="2814" width="6.75" style="83" customWidth="1"/>
    <col min="2815" max="2815" width="7.125" style="83" customWidth="1"/>
    <col min="2816" max="2816" width="28.375" style="83" customWidth="1"/>
    <col min="2817" max="2817" width="7.125" style="83" customWidth="1"/>
    <col min="2818" max="2818" width="7.375" style="83" customWidth="1"/>
    <col min="2819" max="2820" width="0" style="83" hidden="1" customWidth="1"/>
    <col min="2821" max="2821" width="9.375" style="83" customWidth="1"/>
    <col min="2822" max="3068" width="9" style="83"/>
    <col min="3069" max="3069" width="27.5" style="83" customWidth="1"/>
    <col min="3070" max="3070" width="6.75" style="83" customWidth="1"/>
    <col min="3071" max="3071" width="7.125" style="83" customWidth="1"/>
    <col min="3072" max="3072" width="28.375" style="83" customWidth="1"/>
    <col min="3073" max="3073" width="7.125" style="83" customWidth="1"/>
    <col min="3074" max="3074" width="7.375" style="83" customWidth="1"/>
    <col min="3075" max="3076" width="0" style="83" hidden="1" customWidth="1"/>
    <col min="3077" max="3077" width="9.375" style="83" customWidth="1"/>
    <col min="3078" max="3324" width="9" style="83"/>
    <col min="3325" max="3325" width="27.5" style="83" customWidth="1"/>
    <col min="3326" max="3326" width="6.75" style="83" customWidth="1"/>
    <col min="3327" max="3327" width="7.125" style="83" customWidth="1"/>
    <col min="3328" max="3328" width="28.375" style="83" customWidth="1"/>
    <col min="3329" max="3329" width="7.125" style="83" customWidth="1"/>
    <col min="3330" max="3330" width="7.375" style="83" customWidth="1"/>
    <col min="3331" max="3332" width="0" style="83" hidden="1" customWidth="1"/>
    <col min="3333" max="3333" width="9.375" style="83" customWidth="1"/>
    <col min="3334" max="3580" width="9" style="83"/>
    <col min="3581" max="3581" width="27.5" style="83" customWidth="1"/>
    <col min="3582" max="3582" width="6.75" style="83" customWidth="1"/>
    <col min="3583" max="3583" width="7.125" style="83" customWidth="1"/>
    <col min="3584" max="3584" width="28.375" style="83" customWidth="1"/>
    <col min="3585" max="3585" width="7.125" style="83" customWidth="1"/>
    <col min="3586" max="3586" width="7.375" style="83" customWidth="1"/>
    <col min="3587" max="3588" width="0" style="83" hidden="1" customWidth="1"/>
    <col min="3589" max="3589" width="9.375" style="83" customWidth="1"/>
    <col min="3590" max="3836" width="9" style="83"/>
    <col min="3837" max="3837" width="27.5" style="83" customWidth="1"/>
    <col min="3838" max="3838" width="6.75" style="83" customWidth="1"/>
    <col min="3839" max="3839" width="7.125" style="83" customWidth="1"/>
    <col min="3840" max="3840" width="28.375" style="83" customWidth="1"/>
    <col min="3841" max="3841" width="7.125" style="83" customWidth="1"/>
    <col min="3842" max="3842" width="7.375" style="83" customWidth="1"/>
    <col min="3843" max="3844" width="0" style="83" hidden="1" customWidth="1"/>
    <col min="3845" max="3845" width="9.375" style="83" customWidth="1"/>
    <col min="3846" max="4092" width="9" style="83"/>
    <col min="4093" max="4093" width="27.5" style="83" customWidth="1"/>
    <col min="4094" max="4094" width="6.75" style="83" customWidth="1"/>
    <col min="4095" max="4095" width="7.125" style="83" customWidth="1"/>
    <col min="4096" max="4096" width="28.375" style="83" customWidth="1"/>
    <col min="4097" max="4097" width="7.125" style="83" customWidth="1"/>
    <col min="4098" max="4098" width="7.375" style="83" customWidth="1"/>
    <col min="4099" max="4100" width="0" style="83" hidden="1" customWidth="1"/>
    <col min="4101" max="4101" width="9.375" style="83" customWidth="1"/>
    <col min="4102" max="4348" width="9" style="83"/>
    <col min="4349" max="4349" width="27.5" style="83" customWidth="1"/>
    <col min="4350" max="4350" width="6.75" style="83" customWidth="1"/>
    <col min="4351" max="4351" width="7.125" style="83" customWidth="1"/>
    <col min="4352" max="4352" width="28.375" style="83" customWidth="1"/>
    <col min="4353" max="4353" width="7.125" style="83" customWidth="1"/>
    <col min="4354" max="4354" width="7.375" style="83" customWidth="1"/>
    <col min="4355" max="4356" width="0" style="83" hidden="1" customWidth="1"/>
    <col min="4357" max="4357" width="9.375" style="83" customWidth="1"/>
    <col min="4358" max="4604" width="9" style="83"/>
    <col min="4605" max="4605" width="27.5" style="83" customWidth="1"/>
    <col min="4606" max="4606" width="6.75" style="83" customWidth="1"/>
    <col min="4607" max="4607" width="7.125" style="83" customWidth="1"/>
    <col min="4608" max="4608" width="28.375" style="83" customWidth="1"/>
    <col min="4609" max="4609" width="7.125" style="83" customWidth="1"/>
    <col min="4610" max="4610" width="7.375" style="83" customWidth="1"/>
    <col min="4611" max="4612" width="0" style="83" hidden="1" customWidth="1"/>
    <col min="4613" max="4613" width="9.375" style="83" customWidth="1"/>
    <col min="4614" max="4860" width="9" style="83"/>
    <col min="4861" max="4861" width="27.5" style="83" customWidth="1"/>
    <col min="4862" max="4862" width="6.75" style="83" customWidth="1"/>
    <col min="4863" max="4863" width="7.125" style="83" customWidth="1"/>
    <col min="4864" max="4864" width="28.375" style="83" customWidth="1"/>
    <col min="4865" max="4865" width="7.125" style="83" customWidth="1"/>
    <col min="4866" max="4866" width="7.375" style="83" customWidth="1"/>
    <col min="4867" max="4868" width="0" style="83" hidden="1" customWidth="1"/>
    <col min="4869" max="4869" width="9.375" style="83" customWidth="1"/>
    <col min="4870" max="5116" width="9" style="83"/>
    <col min="5117" max="5117" width="27.5" style="83" customWidth="1"/>
    <col min="5118" max="5118" width="6.75" style="83" customWidth="1"/>
    <col min="5119" max="5119" width="7.125" style="83" customWidth="1"/>
    <col min="5120" max="5120" width="28.375" style="83" customWidth="1"/>
    <col min="5121" max="5121" width="7.125" style="83" customWidth="1"/>
    <col min="5122" max="5122" width="7.375" style="83" customWidth="1"/>
    <col min="5123" max="5124" width="0" style="83" hidden="1" customWidth="1"/>
    <col min="5125" max="5125" width="9.375" style="83" customWidth="1"/>
    <col min="5126" max="5372" width="9" style="83"/>
    <col min="5373" max="5373" width="27.5" style="83" customWidth="1"/>
    <col min="5374" max="5374" width="6.75" style="83" customWidth="1"/>
    <col min="5375" max="5375" width="7.125" style="83" customWidth="1"/>
    <col min="5376" max="5376" width="28.375" style="83" customWidth="1"/>
    <col min="5377" max="5377" width="7.125" style="83" customWidth="1"/>
    <col min="5378" max="5378" width="7.375" style="83" customWidth="1"/>
    <col min="5379" max="5380" width="0" style="83" hidden="1" customWidth="1"/>
    <col min="5381" max="5381" width="9.375" style="83" customWidth="1"/>
    <col min="5382" max="5628" width="9" style="83"/>
    <col min="5629" max="5629" width="27.5" style="83" customWidth="1"/>
    <col min="5630" max="5630" width="6.75" style="83" customWidth="1"/>
    <col min="5631" max="5631" width="7.125" style="83" customWidth="1"/>
    <col min="5632" max="5632" width="28.375" style="83" customWidth="1"/>
    <col min="5633" max="5633" width="7.125" style="83" customWidth="1"/>
    <col min="5634" max="5634" width="7.375" style="83" customWidth="1"/>
    <col min="5635" max="5636" width="0" style="83" hidden="1" customWidth="1"/>
    <col min="5637" max="5637" width="9.375" style="83" customWidth="1"/>
    <col min="5638" max="5884" width="9" style="83"/>
    <col min="5885" max="5885" width="27.5" style="83" customWidth="1"/>
    <col min="5886" max="5886" width="6.75" style="83" customWidth="1"/>
    <col min="5887" max="5887" width="7.125" style="83" customWidth="1"/>
    <col min="5888" max="5888" width="28.375" style="83" customWidth="1"/>
    <col min="5889" max="5889" width="7.125" style="83" customWidth="1"/>
    <col min="5890" max="5890" width="7.375" style="83" customWidth="1"/>
    <col min="5891" max="5892" width="0" style="83" hidden="1" customWidth="1"/>
    <col min="5893" max="5893" width="9.375" style="83" customWidth="1"/>
    <col min="5894" max="6140" width="9" style="83"/>
    <col min="6141" max="6141" width="27.5" style="83" customWidth="1"/>
    <col min="6142" max="6142" width="6.75" style="83" customWidth="1"/>
    <col min="6143" max="6143" width="7.125" style="83" customWidth="1"/>
    <col min="6144" max="6144" width="28.375" style="83" customWidth="1"/>
    <col min="6145" max="6145" width="7.125" style="83" customWidth="1"/>
    <col min="6146" max="6146" width="7.375" style="83" customWidth="1"/>
    <col min="6147" max="6148" width="0" style="83" hidden="1" customWidth="1"/>
    <col min="6149" max="6149" width="9.375" style="83" customWidth="1"/>
    <col min="6150" max="6396" width="9" style="83"/>
    <col min="6397" max="6397" width="27.5" style="83" customWidth="1"/>
    <col min="6398" max="6398" width="6.75" style="83" customWidth="1"/>
    <col min="6399" max="6399" width="7.125" style="83" customWidth="1"/>
    <col min="6400" max="6400" width="28.375" style="83" customWidth="1"/>
    <col min="6401" max="6401" width="7.125" style="83" customWidth="1"/>
    <col min="6402" max="6402" width="7.375" style="83" customWidth="1"/>
    <col min="6403" max="6404" width="0" style="83" hidden="1" customWidth="1"/>
    <col min="6405" max="6405" width="9.375" style="83" customWidth="1"/>
    <col min="6406" max="6652" width="9" style="83"/>
    <col min="6653" max="6653" width="27.5" style="83" customWidth="1"/>
    <col min="6654" max="6654" width="6.75" style="83" customWidth="1"/>
    <col min="6655" max="6655" width="7.125" style="83" customWidth="1"/>
    <col min="6656" max="6656" width="28.375" style="83" customWidth="1"/>
    <col min="6657" max="6657" width="7.125" style="83" customWidth="1"/>
    <col min="6658" max="6658" width="7.375" style="83" customWidth="1"/>
    <col min="6659" max="6660" width="0" style="83" hidden="1" customWidth="1"/>
    <col min="6661" max="6661" width="9.375" style="83" customWidth="1"/>
    <col min="6662" max="6908" width="9" style="83"/>
    <col min="6909" max="6909" width="27.5" style="83" customWidth="1"/>
    <col min="6910" max="6910" width="6.75" style="83" customWidth="1"/>
    <col min="6911" max="6911" width="7.125" style="83" customWidth="1"/>
    <col min="6912" max="6912" width="28.375" style="83" customWidth="1"/>
    <col min="6913" max="6913" width="7.125" style="83" customWidth="1"/>
    <col min="6914" max="6914" width="7.375" style="83" customWidth="1"/>
    <col min="6915" max="6916" width="0" style="83" hidden="1" customWidth="1"/>
    <col min="6917" max="6917" width="9.375" style="83" customWidth="1"/>
    <col min="6918" max="7164" width="9" style="83"/>
    <col min="7165" max="7165" width="27.5" style="83" customWidth="1"/>
    <col min="7166" max="7166" width="6.75" style="83" customWidth="1"/>
    <col min="7167" max="7167" width="7.125" style="83" customWidth="1"/>
    <col min="7168" max="7168" width="28.375" style="83" customWidth="1"/>
    <col min="7169" max="7169" width="7.125" style="83" customWidth="1"/>
    <col min="7170" max="7170" width="7.375" style="83" customWidth="1"/>
    <col min="7171" max="7172" width="0" style="83" hidden="1" customWidth="1"/>
    <col min="7173" max="7173" width="9.375" style="83" customWidth="1"/>
    <col min="7174" max="7420" width="9" style="83"/>
    <col min="7421" max="7421" width="27.5" style="83" customWidth="1"/>
    <col min="7422" max="7422" width="6.75" style="83" customWidth="1"/>
    <col min="7423" max="7423" width="7.125" style="83" customWidth="1"/>
    <col min="7424" max="7424" width="28.375" style="83" customWidth="1"/>
    <col min="7425" max="7425" width="7.125" style="83" customWidth="1"/>
    <col min="7426" max="7426" width="7.375" style="83" customWidth="1"/>
    <col min="7427" max="7428" width="0" style="83" hidden="1" customWidth="1"/>
    <col min="7429" max="7429" width="9.375" style="83" customWidth="1"/>
    <col min="7430" max="7676" width="9" style="83"/>
    <col min="7677" max="7677" width="27.5" style="83" customWidth="1"/>
    <col min="7678" max="7678" width="6.75" style="83" customWidth="1"/>
    <col min="7679" max="7679" width="7.125" style="83" customWidth="1"/>
    <col min="7680" max="7680" width="28.375" style="83" customWidth="1"/>
    <col min="7681" max="7681" width="7.125" style="83" customWidth="1"/>
    <col min="7682" max="7682" width="7.375" style="83" customWidth="1"/>
    <col min="7683" max="7684" width="0" style="83" hidden="1" customWidth="1"/>
    <col min="7685" max="7685" width="9.375" style="83" customWidth="1"/>
    <col min="7686" max="7932" width="9" style="83"/>
    <col min="7933" max="7933" width="27.5" style="83" customWidth="1"/>
    <col min="7934" max="7934" width="6.75" style="83" customWidth="1"/>
    <col min="7935" max="7935" width="7.125" style="83" customWidth="1"/>
    <col min="7936" max="7936" width="28.375" style="83" customWidth="1"/>
    <col min="7937" max="7937" width="7.125" style="83" customWidth="1"/>
    <col min="7938" max="7938" width="7.375" style="83" customWidth="1"/>
    <col min="7939" max="7940" width="0" style="83" hidden="1" customWidth="1"/>
    <col min="7941" max="7941" width="9.375" style="83" customWidth="1"/>
    <col min="7942" max="8188" width="9" style="83"/>
    <col min="8189" max="8189" width="27.5" style="83" customWidth="1"/>
    <col min="8190" max="8190" width="6.75" style="83" customWidth="1"/>
    <col min="8191" max="8191" width="7.125" style="83" customWidth="1"/>
    <col min="8192" max="8192" width="28.375" style="83" customWidth="1"/>
    <col min="8193" max="8193" width="7.125" style="83" customWidth="1"/>
    <col min="8194" max="8194" width="7.375" style="83" customWidth="1"/>
    <col min="8195" max="8196" width="0" style="83" hidden="1" customWidth="1"/>
    <col min="8197" max="8197" width="9.375" style="83" customWidth="1"/>
    <col min="8198" max="8444" width="9" style="83"/>
    <col min="8445" max="8445" width="27.5" style="83" customWidth="1"/>
    <col min="8446" max="8446" width="6.75" style="83" customWidth="1"/>
    <col min="8447" max="8447" width="7.125" style="83" customWidth="1"/>
    <col min="8448" max="8448" width="28.375" style="83" customWidth="1"/>
    <col min="8449" max="8449" width="7.125" style="83" customWidth="1"/>
    <col min="8450" max="8450" width="7.375" style="83" customWidth="1"/>
    <col min="8451" max="8452" width="0" style="83" hidden="1" customWidth="1"/>
    <col min="8453" max="8453" width="9.375" style="83" customWidth="1"/>
    <col min="8454" max="8700" width="9" style="83"/>
    <col min="8701" max="8701" width="27.5" style="83" customWidth="1"/>
    <col min="8702" max="8702" width="6.75" style="83" customWidth="1"/>
    <col min="8703" max="8703" width="7.125" style="83" customWidth="1"/>
    <col min="8704" max="8704" width="28.375" style="83" customWidth="1"/>
    <col min="8705" max="8705" width="7.125" style="83" customWidth="1"/>
    <col min="8706" max="8706" width="7.375" style="83" customWidth="1"/>
    <col min="8707" max="8708" width="0" style="83" hidden="1" customWidth="1"/>
    <col min="8709" max="8709" width="9.375" style="83" customWidth="1"/>
    <col min="8710" max="8956" width="9" style="83"/>
    <col min="8957" max="8957" width="27.5" style="83" customWidth="1"/>
    <col min="8958" max="8958" width="6.75" style="83" customWidth="1"/>
    <col min="8959" max="8959" width="7.125" style="83" customWidth="1"/>
    <col min="8960" max="8960" width="28.375" style="83" customWidth="1"/>
    <col min="8961" max="8961" width="7.125" style="83" customWidth="1"/>
    <col min="8962" max="8962" width="7.375" style="83" customWidth="1"/>
    <col min="8963" max="8964" width="0" style="83" hidden="1" customWidth="1"/>
    <col min="8965" max="8965" width="9.375" style="83" customWidth="1"/>
    <col min="8966" max="9212" width="9" style="83"/>
    <col min="9213" max="9213" width="27.5" style="83" customWidth="1"/>
    <col min="9214" max="9214" width="6.75" style="83" customWidth="1"/>
    <col min="9215" max="9215" width="7.125" style="83" customWidth="1"/>
    <col min="9216" max="9216" width="28.375" style="83" customWidth="1"/>
    <col min="9217" max="9217" width="7.125" style="83" customWidth="1"/>
    <col min="9218" max="9218" width="7.375" style="83" customWidth="1"/>
    <col min="9219" max="9220" width="0" style="83" hidden="1" customWidth="1"/>
    <col min="9221" max="9221" width="9.375" style="83" customWidth="1"/>
    <col min="9222" max="9468" width="9" style="83"/>
    <col min="9469" max="9469" width="27.5" style="83" customWidth="1"/>
    <col min="9470" max="9470" width="6.75" style="83" customWidth="1"/>
    <col min="9471" max="9471" width="7.125" style="83" customWidth="1"/>
    <col min="9472" max="9472" width="28.375" style="83" customWidth="1"/>
    <col min="9473" max="9473" width="7.125" style="83" customWidth="1"/>
    <col min="9474" max="9474" width="7.375" style="83" customWidth="1"/>
    <col min="9475" max="9476" width="0" style="83" hidden="1" customWidth="1"/>
    <col min="9477" max="9477" width="9.375" style="83" customWidth="1"/>
    <col min="9478" max="9724" width="9" style="83"/>
    <col min="9725" max="9725" width="27.5" style="83" customWidth="1"/>
    <col min="9726" max="9726" width="6.75" style="83" customWidth="1"/>
    <col min="9727" max="9727" width="7.125" style="83" customWidth="1"/>
    <col min="9728" max="9728" width="28.375" style="83" customWidth="1"/>
    <col min="9729" max="9729" width="7.125" style="83" customWidth="1"/>
    <col min="9730" max="9730" width="7.375" style="83" customWidth="1"/>
    <col min="9731" max="9732" width="0" style="83" hidden="1" customWidth="1"/>
    <col min="9733" max="9733" width="9.375" style="83" customWidth="1"/>
    <col min="9734" max="9980" width="9" style="83"/>
    <col min="9981" max="9981" width="27.5" style="83" customWidth="1"/>
    <col min="9982" max="9982" width="6.75" style="83" customWidth="1"/>
    <col min="9983" max="9983" width="7.125" style="83" customWidth="1"/>
    <col min="9984" max="9984" width="28.375" style="83" customWidth="1"/>
    <col min="9985" max="9985" width="7.125" style="83" customWidth="1"/>
    <col min="9986" max="9986" width="7.375" style="83" customWidth="1"/>
    <col min="9987" max="9988" width="0" style="83" hidden="1" customWidth="1"/>
    <col min="9989" max="9989" width="9.375" style="83" customWidth="1"/>
    <col min="9990" max="10236" width="9" style="83"/>
    <col min="10237" max="10237" width="27.5" style="83" customWidth="1"/>
    <col min="10238" max="10238" width="6.75" style="83" customWidth="1"/>
    <col min="10239" max="10239" width="7.125" style="83" customWidth="1"/>
    <col min="10240" max="10240" width="28.375" style="83" customWidth="1"/>
    <col min="10241" max="10241" width="7.125" style="83" customWidth="1"/>
    <col min="10242" max="10242" width="7.375" style="83" customWidth="1"/>
    <col min="10243" max="10244" width="0" style="83" hidden="1" customWidth="1"/>
    <col min="10245" max="10245" width="9.375" style="83" customWidth="1"/>
    <col min="10246" max="10492" width="9" style="83"/>
    <col min="10493" max="10493" width="27.5" style="83" customWidth="1"/>
    <col min="10494" max="10494" width="6.75" style="83" customWidth="1"/>
    <col min="10495" max="10495" width="7.125" style="83" customWidth="1"/>
    <col min="10496" max="10496" width="28.375" style="83" customWidth="1"/>
    <col min="10497" max="10497" width="7.125" style="83" customWidth="1"/>
    <col min="10498" max="10498" width="7.375" style="83" customWidth="1"/>
    <col min="10499" max="10500" width="0" style="83" hidden="1" customWidth="1"/>
    <col min="10501" max="10501" width="9.375" style="83" customWidth="1"/>
    <col min="10502" max="10748" width="9" style="83"/>
    <col min="10749" max="10749" width="27.5" style="83" customWidth="1"/>
    <col min="10750" max="10750" width="6.75" style="83" customWidth="1"/>
    <col min="10751" max="10751" width="7.125" style="83" customWidth="1"/>
    <col min="10752" max="10752" width="28.375" style="83" customWidth="1"/>
    <col min="10753" max="10753" width="7.125" style="83" customWidth="1"/>
    <col min="10754" max="10754" width="7.375" style="83" customWidth="1"/>
    <col min="10755" max="10756" width="0" style="83" hidden="1" customWidth="1"/>
    <col min="10757" max="10757" width="9.375" style="83" customWidth="1"/>
    <col min="10758" max="11004" width="9" style="83"/>
    <col min="11005" max="11005" width="27.5" style="83" customWidth="1"/>
    <col min="11006" max="11006" width="6.75" style="83" customWidth="1"/>
    <col min="11007" max="11007" width="7.125" style="83" customWidth="1"/>
    <col min="11008" max="11008" width="28.375" style="83" customWidth="1"/>
    <col min="11009" max="11009" width="7.125" style="83" customWidth="1"/>
    <col min="11010" max="11010" width="7.375" style="83" customWidth="1"/>
    <col min="11011" max="11012" width="0" style="83" hidden="1" customWidth="1"/>
    <col min="11013" max="11013" width="9.375" style="83" customWidth="1"/>
    <col min="11014" max="11260" width="9" style="83"/>
    <col min="11261" max="11261" width="27.5" style="83" customWidth="1"/>
    <col min="11262" max="11262" width="6.75" style="83" customWidth="1"/>
    <col min="11263" max="11263" width="7.125" style="83" customWidth="1"/>
    <col min="11264" max="11264" width="28.375" style="83" customWidth="1"/>
    <col min="11265" max="11265" width="7.125" style="83" customWidth="1"/>
    <col min="11266" max="11266" width="7.375" style="83" customWidth="1"/>
    <col min="11267" max="11268" width="0" style="83" hidden="1" customWidth="1"/>
    <col min="11269" max="11269" width="9.375" style="83" customWidth="1"/>
    <col min="11270" max="11516" width="9" style="83"/>
    <col min="11517" max="11517" width="27.5" style="83" customWidth="1"/>
    <col min="11518" max="11518" width="6.75" style="83" customWidth="1"/>
    <col min="11519" max="11519" width="7.125" style="83" customWidth="1"/>
    <col min="11520" max="11520" width="28.375" style="83" customWidth="1"/>
    <col min="11521" max="11521" width="7.125" style="83" customWidth="1"/>
    <col min="11522" max="11522" width="7.375" style="83" customWidth="1"/>
    <col min="11523" max="11524" width="0" style="83" hidden="1" customWidth="1"/>
    <col min="11525" max="11525" width="9.375" style="83" customWidth="1"/>
    <col min="11526" max="11772" width="9" style="83"/>
    <col min="11773" max="11773" width="27.5" style="83" customWidth="1"/>
    <col min="11774" max="11774" width="6.75" style="83" customWidth="1"/>
    <col min="11775" max="11775" width="7.125" style="83" customWidth="1"/>
    <col min="11776" max="11776" width="28.375" style="83" customWidth="1"/>
    <col min="11777" max="11777" width="7.125" style="83" customWidth="1"/>
    <col min="11778" max="11778" width="7.375" style="83" customWidth="1"/>
    <col min="11779" max="11780" width="0" style="83" hidden="1" customWidth="1"/>
    <col min="11781" max="11781" width="9.375" style="83" customWidth="1"/>
    <col min="11782" max="12028" width="9" style="83"/>
    <col min="12029" max="12029" width="27.5" style="83" customWidth="1"/>
    <col min="12030" max="12030" width="6.75" style="83" customWidth="1"/>
    <col min="12031" max="12031" width="7.125" style="83" customWidth="1"/>
    <col min="12032" max="12032" width="28.375" style="83" customWidth="1"/>
    <col min="12033" max="12033" width="7.125" style="83" customWidth="1"/>
    <col min="12034" max="12034" width="7.375" style="83" customWidth="1"/>
    <col min="12035" max="12036" width="0" style="83" hidden="1" customWidth="1"/>
    <col min="12037" max="12037" width="9.375" style="83" customWidth="1"/>
    <col min="12038" max="12284" width="9" style="83"/>
    <col min="12285" max="12285" width="27.5" style="83" customWidth="1"/>
    <col min="12286" max="12286" width="6.75" style="83" customWidth="1"/>
    <col min="12287" max="12287" width="7.125" style="83" customWidth="1"/>
    <col min="12288" max="12288" width="28.375" style="83" customWidth="1"/>
    <col min="12289" max="12289" width="7.125" style="83" customWidth="1"/>
    <col min="12290" max="12290" width="7.375" style="83" customWidth="1"/>
    <col min="12291" max="12292" width="0" style="83" hidden="1" customWidth="1"/>
    <col min="12293" max="12293" width="9.375" style="83" customWidth="1"/>
    <col min="12294" max="12540" width="9" style="83"/>
    <col min="12541" max="12541" width="27.5" style="83" customWidth="1"/>
    <col min="12542" max="12542" width="6.75" style="83" customWidth="1"/>
    <col min="12543" max="12543" width="7.125" style="83" customWidth="1"/>
    <col min="12544" max="12544" width="28.375" style="83" customWidth="1"/>
    <col min="12545" max="12545" width="7.125" style="83" customWidth="1"/>
    <col min="12546" max="12546" width="7.375" style="83" customWidth="1"/>
    <col min="12547" max="12548" width="0" style="83" hidden="1" customWidth="1"/>
    <col min="12549" max="12549" width="9.375" style="83" customWidth="1"/>
    <col min="12550" max="12796" width="9" style="83"/>
    <col min="12797" max="12797" width="27.5" style="83" customWidth="1"/>
    <col min="12798" max="12798" width="6.75" style="83" customWidth="1"/>
    <col min="12799" max="12799" width="7.125" style="83" customWidth="1"/>
    <col min="12800" max="12800" width="28.375" style="83" customWidth="1"/>
    <col min="12801" max="12801" width="7.125" style="83" customWidth="1"/>
    <col min="12802" max="12802" width="7.375" style="83" customWidth="1"/>
    <col min="12803" max="12804" width="0" style="83" hidden="1" customWidth="1"/>
    <col min="12805" max="12805" width="9.375" style="83" customWidth="1"/>
    <col min="12806" max="13052" width="9" style="83"/>
    <col min="13053" max="13053" width="27.5" style="83" customWidth="1"/>
    <col min="13054" max="13054" width="6.75" style="83" customWidth="1"/>
    <col min="13055" max="13055" width="7.125" style="83" customWidth="1"/>
    <col min="13056" max="13056" width="28.375" style="83" customWidth="1"/>
    <col min="13057" max="13057" width="7.125" style="83" customWidth="1"/>
    <col min="13058" max="13058" width="7.375" style="83" customWidth="1"/>
    <col min="13059" max="13060" width="0" style="83" hidden="1" customWidth="1"/>
    <col min="13061" max="13061" width="9.375" style="83" customWidth="1"/>
    <col min="13062" max="13308" width="9" style="83"/>
    <col min="13309" max="13309" width="27.5" style="83" customWidth="1"/>
    <col min="13310" max="13310" width="6.75" style="83" customWidth="1"/>
    <col min="13311" max="13311" width="7.125" style="83" customWidth="1"/>
    <col min="13312" max="13312" width="28.375" style="83" customWidth="1"/>
    <col min="13313" max="13313" width="7.125" style="83" customWidth="1"/>
    <col min="13314" max="13314" width="7.375" style="83" customWidth="1"/>
    <col min="13315" max="13316" width="0" style="83" hidden="1" customWidth="1"/>
    <col min="13317" max="13317" width="9.375" style="83" customWidth="1"/>
    <col min="13318" max="13564" width="9" style="83"/>
    <col min="13565" max="13565" width="27.5" style="83" customWidth="1"/>
    <col min="13566" max="13566" width="6.75" style="83" customWidth="1"/>
    <col min="13567" max="13567" width="7.125" style="83" customWidth="1"/>
    <col min="13568" max="13568" width="28.375" style="83" customWidth="1"/>
    <col min="13569" max="13569" width="7.125" style="83" customWidth="1"/>
    <col min="13570" max="13570" width="7.375" style="83" customWidth="1"/>
    <col min="13571" max="13572" width="0" style="83" hidden="1" customWidth="1"/>
    <col min="13573" max="13573" width="9.375" style="83" customWidth="1"/>
    <col min="13574" max="13820" width="9" style="83"/>
    <col min="13821" max="13821" width="27.5" style="83" customWidth="1"/>
    <col min="13822" max="13822" width="6.75" style="83" customWidth="1"/>
    <col min="13823" max="13823" width="7.125" style="83" customWidth="1"/>
    <col min="13824" max="13824" width="28.375" style="83" customWidth="1"/>
    <col min="13825" max="13825" width="7.125" style="83" customWidth="1"/>
    <col min="13826" max="13826" width="7.375" style="83" customWidth="1"/>
    <col min="13827" max="13828" width="0" style="83" hidden="1" customWidth="1"/>
    <col min="13829" max="13829" width="9.375" style="83" customWidth="1"/>
    <col min="13830" max="14076" width="9" style="83"/>
    <col min="14077" max="14077" width="27.5" style="83" customWidth="1"/>
    <col min="14078" max="14078" width="6.75" style="83" customWidth="1"/>
    <col min="14079" max="14079" width="7.125" style="83" customWidth="1"/>
    <col min="14080" max="14080" width="28.375" style="83" customWidth="1"/>
    <col min="14081" max="14081" width="7.125" style="83" customWidth="1"/>
    <col min="14082" max="14082" width="7.375" style="83" customWidth="1"/>
    <col min="14083" max="14084" width="0" style="83" hidden="1" customWidth="1"/>
    <col min="14085" max="14085" width="9.375" style="83" customWidth="1"/>
    <col min="14086" max="14332" width="9" style="83"/>
    <col min="14333" max="14333" width="27.5" style="83" customWidth="1"/>
    <col min="14334" max="14334" width="6.75" style="83" customWidth="1"/>
    <col min="14335" max="14335" width="7.125" style="83" customWidth="1"/>
    <col min="14336" max="14336" width="28.375" style="83" customWidth="1"/>
    <col min="14337" max="14337" width="7.125" style="83" customWidth="1"/>
    <col min="14338" max="14338" width="7.375" style="83" customWidth="1"/>
    <col min="14339" max="14340" width="0" style="83" hidden="1" customWidth="1"/>
    <col min="14341" max="14341" width="9.375" style="83" customWidth="1"/>
    <col min="14342" max="14588" width="9" style="83"/>
    <col min="14589" max="14589" width="27.5" style="83" customWidth="1"/>
    <col min="14590" max="14590" width="6.75" style="83" customWidth="1"/>
    <col min="14591" max="14591" width="7.125" style="83" customWidth="1"/>
    <col min="14592" max="14592" width="28.375" style="83" customWidth="1"/>
    <col min="14593" max="14593" width="7.125" style="83" customWidth="1"/>
    <col min="14594" max="14594" width="7.375" style="83" customWidth="1"/>
    <col min="14595" max="14596" width="0" style="83" hidden="1" customWidth="1"/>
    <col min="14597" max="14597" width="9.375" style="83" customWidth="1"/>
    <col min="14598" max="14844" width="9" style="83"/>
    <col min="14845" max="14845" width="27.5" style="83" customWidth="1"/>
    <col min="14846" max="14846" width="6.75" style="83" customWidth="1"/>
    <col min="14847" max="14847" width="7.125" style="83" customWidth="1"/>
    <col min="14848" max="14848" width="28.375" style="83" customWidth="1"/>
    <col min="14849" max="14849" width="7.125" style="83" customWidth="1"/>
    <col min="14850" max="14850" width="7.375" style="83" customWidth="1"/>
    <col min="14851" max="14852" width="0" style="83" hidden="1" customWidth="1"/>
    <col min="14853" max="14853" width="9.375" style="83" customWidth="1"/>
    <col min="14854" max="15100" width="9" style="83"/>
    <col min="15101" max="15101" width="27.5" style="83" customWidth="1"/>
    <col min="15102" max="15102" width="6.75" style="83" customWidth="1"/>
    <col min="15103" max="15103" width="7.125" style="83" customWidth="1"/>
    <col min="15104" max="15104" width="28.375" style="83" customWidth="1"/>
    <col min="15105" max="15105" width="7.125" style="83" customWidth="1"/>
    <col min="15106" max="15106" width="7.375" style="83" customWidth="1"/>
    <col min="15107" max="15108" width="0" style="83" hidden="1" customWidth="1"/>
    <col min="15109" max="15109" width="9.375" style="83" customWidth="1"/>
    <col min="15110" max="15356" width="9" style="83"/>
    <col min="15357" max="15357" width="27.5" style="83" customWidth="1"/>
    <col min="15358" max="15358" width="6.75" style="83" customWidth="1"/>
    <col min="15359" max="15359" width="7.125" style="83" customWidth="1"/>
    <col min="15360" max="15360" width="28.375" style="83" customWidth="1"/>
    <col min="15361" max="15361" width="7.125" style="83" customWidth="1"/>
    <col min="15362" max="15362" width="7.375" style="83" customWidth="1"/>
    <col min="15363" max="15364" width="0" style="83" hidden="1" customWidth="1"/>
    <col min="15365" max="15365" width="9.375" style="83" customWidth="1"/>
    <col min="15366" max="15612" width="9" style="83"/>
    <col min="15613" max="15613" width="27.5" style="83" customWidth="1"/>
    <col min="15614" max="15614" width="6.75" style="83" customWidth="1"/>
    <col min="15615" max="15615" width="7.125" style="83" customWidth="1"/>
    <col min="15616" max="15616" width="28.375" style="83" customWidth="1"/>
    <col min="15617" max="15617" width="7.125" style="83" customWidth="1"/>
    <col min="15618" max="15618" width="7.375" style="83" customWidth="1"/>
    <col min="15619" max="15620" width="0" style="83" hidden="1" customWidth="1"/>
    <col min="15621" max="15621" width="9.375" style="83" customWidth="1"/>
    <col min="15622" max="15868" width="9" style="83"/>
    <col min="15869" max="15869" width="27.5" style="83" customWidth="1"/>
    <col min="15870" max="15870" width="6.75" style="83" customWidth="1"/>
    <col min="15871" max="15871" width="7.125" style="83" customWidth="1"/>
    <col min="15872" max="15872" width="28.375" style="83" customWidth="1"/>
    <col min="15873" max="15873" width="7.125" style="83" customWidth="1"/>
    <col min="15874" max="15874" width="7.375" style="83" customWidth="1"/>
    <col min="15875" max="15876" width="0" style="83" hidden="1" customWidth="1"/>
    <col min="15877" max="15877" width="9.375" style="83" customWidth="1"/>
    <col min="15878" max="16124" width="9" style="83"/>
    <col min="16125" max="16125" width="27.5" style="83" customWidth="1"/>
    <col min="16126" max="16126" width="6.75" style="83" customWidth="1"/>
    <col min="16127" max="16127" width="7.125" style="83" customWidth="1"/>
    <col min="16128" max="16128" width="28.375" style="83" customWidth="1"/>
    <col min="16129" max="16129" width="7.125" style="83" customWidth="1"/>
    <col min="16130" max="16130" width="7.375" style="83" customWidth="1"/>
    <col min="16131" max="16132" width="0" style="83" hidden="1" customWidth="1"/>
    <col min="16133" max="16133" width="9.375" style="83" customWidth="1"/>
    <col min="16134" max="16384" width="9" style="83"/>
  </cols>
  <sheetData>
    <row r="1" spans="1:4" s="4" customFormat="1" ht="18.75" customHeight="1">
      <c r="A1" s="1" t="s">
        <v>1259</v>
      </c>
      <c r="B1" s="2"/>
      <c r="C1" s="3"/>
    </row>
    <row r="2" spans="1:4" ht="27" customHeight="1">
      <c r="A2" s="128" t="s">
        <v>1257</v>
      </c>
      <c r="B2" s="128"/>
      <c r="C2" s="94"/>
      <c r="D2" s="94"/>
    </row>
    <row r="3" spans="1:4" ht="19.5" customHeight="1">
      <c r="A3" s="84"/>
      <c r="B3" s="158" t="s">
        <v>1335</v>
      </c>
    </row>
    <row r="4" spans="1:4" ht="24.95" customHeight="1">
      <c r="A4" s="152" t="s">
        <v>1258</v>
      </c>
      <c r="B4" s="152" t="s">
        <v>1255</v>
      </c>
    </row>
    <row r="5" spans="1:4" ht="24.95" customHeight="1">
      <c r="A5" s="134"/>
      <c r="B5" s="153"/>
    </row>
    <row r="6" spans="1:4" s="92" customFormat="1" ht="24.95" customHeight="1">
      <c r="A6" s="87" t="s">
        <v>1248</v>
      </c>
      <c r="B6" s="86"/>
    </row>
    <row r="7" spans="1:4" s="92" customFormat="1" ht="24.95" customHeight="1">
      <c r="A7" s="87" t="s">
        <v>1223</v>
      </c>
      <c r="B7" s="86"/>
    </row>
    <row r="8" spans="1:4" s="92" customFormat="1" ht="24.95" customHeight="1">
      <c r="A8" s="87" t="s">
        <v>1225</v>
      </c>
      <c r="B8" s="86">
        <f>SUM(B9:B13)</f>
        <v>150018</v>
      </c>
    </row>
    <row r="9" spans="1:4" s="92" customFormat="1" ht="24.95" customHeight="1">
      <c r="A9" s="97" t="s">
        <v>1227</v>
      </c>
      <c r="B9" s="86">
        <v>135218</v>
      </c>
    </row>
    <row r="10" spans="1:4" s="92" customFormat="1" ht="24.95" customHeight="1">
      <c r="A10" s="97" t="s">
        <v>1229</v>
      </c>
      <c r="B10" s="86"/>
    </row>
    <row r="11" spans="1:4" s="92" customFormat="1" ht="24.95" customHeight="1">
      <c r="A11" s="87" t="s">
        <v>1231</v>
      </c>
      <c r="B11" s="86"/>
    </row>
    <row r="12" spans="1:4" s="92" customFormat="1" ht="24.95" customHeight="1">
      <c r="A12" s="87" t="s">
        <v>1233</v>
      </c>
      <c r="B12" s="86">
        <v>10000</v>
      </c>
    </row>
    <row r="13" spans="1:4" s="92" customFormat="1" ht="24.95" customHeight="1">
      <c r="A13" s="87" t="s">
        <v>1234</v>
      </c>
      <c r="B13" s="86">
        <v>4800</v>
      </c>
    </row>
    <row r="14" spans="1:4" s="92" customFormat="1" ht="24.95" customHeight="1">
      <c r="A14" s="87" t="s">
        <v>1235</v>
      </c>
      <c r="B14" s="86"/>
    </row>
    <row r="15" spans="1:4" s="92" customFormat="1" ht="24.95" customHeight="1">
      <c r="A15" s="87" t="s">
        <v>1236</v>
      </c>
      <c r="B15" s="86"/>
    </row>
    <row r="16" spans="1:4" s="92" customFormat="1" ht="24.95" customHeight="1">
      <c r="A16" s="87" t="s">
        <v>1237</v>
      </c>
      <c r="B16" s="93"/>
    </row>
    <row r="17" spans="1:2" s="92" customFormat="1" ht="24.95" customHeight="1">
      <c r="A17" s="87" t="s">
        <v>1238</v>
      </c>
      <c r="B17" s="86"/>
    </row>
    <row r="18" spans="1:2" s="92" customFormat="1" ht="24.95" customHeight="1">
      <c r="A18" s="87" t="s">
        <v>1239</v>
      </c>
      <c r="B18" s="86"/>
    </row>
    <row r="19" spans="1:2" s="92" customFormat="1" ht="24.95" customHeight="1">
      <c r="A19" s="90"/>
      <c r="B19" s="86"/>
    </row>
    <row r="20" spans="1:2" s="92" customFormat="1" ht="24.95" customHeight="1">
      <c r="A20" s="88" t="s">
        <v>1241</v>
      </c>
      <c r="B20" s="86">
        <f>SUM(B6:B8,B14:B18)</f>
        <v>150018</v>
      </c>
    </row>
    <row r="21" spans="1:2" s="92" customFormat="1" ht="24.95" customHeight="1">
      <c r="A21" s="93" t="s">
        <v>1249</v>
      </c>
      <c r="B21" s="93">
        <v>150000</v>
      </c>
    </row>
    <row r="22" spans="1:2" s="92" customFormat="1" ht="24.95" customHeight="1">
      <c r="A22" s="88" t="s">
        <v>1250</v>
      </c>
      <c r="B22" s="93">
        <v>2000</v>
      </c>
    </row>
    <row r="23" spans="1:2" s="92" customFormat="1" ht="24.95" customHeight="1">
      <c r="A23" s="93" t="s">
        <v>1252</v>
      </c>
      <c r="B23" s="93">
        <v>143933</v>
      </c>
    </row>
    <row r="24" spans="1:2" s="92" customFormat="1" ht="24.95" customHeight="1">
      <c r="A24" s="88" t="s">
        <v>1254</v>
      </c>
      <c r="B24" s="88"/>
    </row>
    <row r="25" spans="1:2" s="92" customFormat="1" ht="24.95" customHeight="1">
      <c r="A25" s="88" t="s">
        <v>1244</v>
      </c>
      <c r="B25" s="91">
        <v>12627</v>
      </c>
    </row>
    <row r="26" spans="1:2" s="92" customFormat="1" ht="24.95" customHeight="1">
      <c r="A26" s="98" t="s">
        <v>1246</v>
      </c>
      <c r="B26" s="96">
        <f>B20++B21+B22+B23+B24+B25</f>
        <v>458578</v>
      </c>
    </row>
    <row r="27" spans="1:2" s="92" customFormat="1" ht="24.95" customHeight="1">
      <c r="A27" s="83"/>
      <c r="B27" s="83"/>
    </row>
    <row r="28" spans="1:2" s="92" customFormat="1" ht="24.95" customHeight="1">
      <c r="A28" s="83"/>
      <c r="B28" s="83"/>
    </row>
    <row r="29" spans="1:2" s="92" customFormat="1" ht="23.25" customHeight="1">
      <c r="A29" s="83"/>
      <c r="B29" s="83"/>
    </row>
    <row r="30" spans="1:2" s="92" customFormat="1" ht="24.95" customHeight="1">
      <c r="A30" s="83"/>
      <c r="B30" s="83"/>
    </row>
    <row r="31" spans="1:2" ht="24.95" customHeight="1"/>
    <row r="32" spans="1:2" ht="24.95" customHeight="1"/>
    <row r="33" ht="24.95" customHeight="1"/>
    <row r="34" ht="24.95" customHeight="1"/>
    <row r="35" ht="24.95" customHeight="1"/>
    <row r="36" ht="24.95" customHeight="1"/>
  </sheetData>
  <mergeCells count="3">
    <mergeCell ref="A4:A5"/>
    <mergeCell ref="B4:B5"/>
    <mergeCell ref="A2:B2"/>
  </mergeCells>
  <phoneticPr fontId="22" type="noConversion"/>
  <printOptions horizontalCentered="1"/>
  <pageMargins left="0.59" right="0.47" top="0.37" bottom="0.72" header="0.67" footer="0.47"/>
  <pageSetup paperSize="9" firstPageNumber="44" orientation="portrait" useFirstPageNumber="1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zoomScaleSheetLayoutView="100" workbookViewId="0">
      <selection activeCell="C13" sqref="C13"/>
    </sheetView>
  </sheetViews>
  <sheetFormatPr defaultColWidth="9" defaultRowHeight="14.25"/>
  <cols>
    <col min="1" max="3" width="25.625" style="83" customWidth="1"/>
    <col min="4" max="256" width="9" style="83"/>
    <col min="257" max="259" width="25.625" style="83" customWidth="1"/>
    <col min="260" max="512" width="9" style="83"/>
    <col min="513" max="515" width="25.625" style="83" customWidth="1"/>
    <col min="516" max="768" width="9" style="83"/>
    <col min="769" max="771" width="25.625" style="83" customWidth="1"/>
    <col min="772" max="1024" width="9" style="83"/>
    <col min="1025" max="1027" width="25.625" style="83" customWidth="1"/>
    <col min="1028" max="1280" width="9" style="83"/>
    <col min="1281" max="1283" width="25.625" style="83" customWidth="1"/>
    <col min="1284" max="1536" width="9" style="83"/>
    <col min="1537" max="1539" width="25.625" style="83" customWidth="1"/>
    <col min="1540" max="1792" width="9" style="83"/>
    <col min="1793" max="1795" width="25.625" style="83" customWidth="1"/>
    <col min="1796" max="2048" width="9" style="83"/>
    <col min="2049" max="2051" width="25.625" style="83" customWidth="1"/>
    <col min="2052" max="2304" width="9" style="83"/>
    <col min="2305" max="2307" width="25.625" style="83" customWidth="1"/>
    <col min="2308" max="2560" width="9" style="83"/>
    <col min="2561" max="2563" width="25.625" style="83" customWidth="1"/>
    <col min="2564" max="2816" width="9" style="83"/>
    <col min="2817" max="2819" width="25.625" style="83" customWidth="1"/>
    <col min="2820" max="3072" width="9" style="83"/>
    <col min="3073" max="3075" width="25.625" style="83" customWidth="1"/>
    <col min="3076" max="3328" width="9" style="83"/>
    <col min="3329" max="3331" width="25.625" style="83" customWidth="1"/>
    <col min="3332" max="3584" width="9" style="83"/>
    <col min="3585" max="3587" width="25.625" style="83" customWidth="1"/>
    <col min="3588" max="3840" width="9" style="83"/>
    <col min="3841" max="3843" width="25.625" style="83" customWidth="1"/>
    <col min="3844" max="4096" width="9" style="83"/>
    <col min="4097" max="4099" width="25.625" style="83" customWidth="1"/>
    <col min="4100" max="4352" width="9" style="83"/>
    <col min="4353" max="4355" width="25.625" style="83" customWidth="1"/>
    <col min="4356" max="4608" width="9" style="83"/>
    <col min="4609" max="4611" width="25.625" style="83" customWidth="1"/>
    <col min="4612" max="4864" width="9" style="83"/>
    <col min="4865" max="4867" width="25.625" style="83" customWidth="1"/>
    <col min="4868" max="5120" width="9" style="83"/>
    <col min="5121" max="5123" width="25.625" style="83" customWidth="1"/>
    <col min="5124" max="5376" width="9" style="83"/>
    <col min="5377" max="5379" width="25.625" style="83" customWidth="1"/>
    <col min="5380" max="5632" width="9" style="83"/>
    <col min="5633" max="5635" width="25.625" style="83" customWidth="1"/>
    <col min="5636" max="5888" width="9" style="83"/>
    <col min="5889" max="5891" width="25.625" style="83" customWidth="1"/>
    <col min="5892" max="6144" width="9" style="83"/>
    <col min="6145" max="6147" width="25.625" style="83" customWidth="1"/>
    <col min="6148" max="6400" width="9" style="83"/>
    <col min="6401" max="6403" width="25.625" style="83" customWidth="1"/>
    <col min="6404" max="6656" width="9" style="83"/>
    <col min="6657" max="6659" width="25.625" style="83" customWidth="1"/>
    <col min="6660" max="6912" width="9" style="83"/>
    <col min="6913" max="6915" width="25.625" style="83" customWidth="1"/>
    <col min="6916" max="7168" width="9" style="83"/>
    <col min="7169" max="7171" width="25.625" style="83" customWidth="1"/>
    <col min="7172" max="7424" width="9" style="83"/>
    <col min="7425" max="7427" width="25.625" style="83" customWidth="1"/>
    <col min="7428" max="7680" width="9" style="83"/>
    <col min="7681" max="7683" width="25.625" style="83" customWidth="1"/>
    <col min="7684" max="7936" width="9" style="83"/>
    <col min="7937" max="7939" width="25.625" style="83" customWidth="1"/>
    <col min="7940" max="8192" width="9" style="83"/>
    <col min="8193" max="8195" width="25.625" style="83" customWidth="1"/>
    <col min="8196" max="8448" width="9" style="83"/>
    <col min="8449" max="8451" width="25.625" style="83" customWidth="1"/>
    <col min="8452" max="8704" width="9" style="83"/>
    <col min="8705" max="8707" width="25.625" style="83" customWidth="1"/>
    <col min="8708" max="8960" width="9" style="83"/>
    <col min="8961" max="8963" width="25.625" style="83" customWidth="1"/>
    <col min="8964" max="9216" width="9" style="83"/>
    <col min="9217" max="9219" width="25.625" style="83" customWidth="1"/>
    <col min="9220" max="9472" width="9" style="83"/>
    <col min="9473" max="9475" width="25.625" style="83" customWidth="1"/>
    <col min="9476" max="9728" width="9" style="83"/>
    <col min="9729" max="9731" width="25.625" style="83" customWidth="1"/>
    <col min="9732" max="9984" width="9" style="83"/>
    <col min="9985" max="9987" width="25.625" style="83" customWidth="1"/>
    <col min="9988" max="10240" width="9" style="83"/>
    <col min="10241" max="10243" width="25.625" style="83" customWidth="1"/>
    <col min="10244" max="10496" width="9" style="83"/>
    <col min="10497" max="10499" width="25.625" style="83" customWidth="1"/>
    <col min="10500" max="10752" width="9" style="83"/>
    <col min="10753" max="10755" width="25.625" style="83" customWidth="1"/>
    <col min="10756" max="11008" width="9" style="83"/>
    <col min="11009" max="11011" width="25.625" style="83" customWidth="1"/>
    <col min="11012" max="11264" width="9" style="83"/>
    <col min="11265" max="11267" width="25.625" style="83" customWidth="1"/>
    <col min="11268" max="11520" width="9" style="83"/>
    <col min="11521" max="11523" width="25.625" style="83" customWidth="1"/>
    <col min="11524" max="11776" width="9" style="83"/>
    <col min="11777" max="11779" width="25.625" style="83" customWidth="1"/>
    <col min="11780" max="12032" width="9" style="83"/>
    <col min="12033" max="12035" width="25.625" style="83" customWidth="1"/>
    <col min="12036" max="12288" width="9" style="83"/>
    <col min="12289" max="12291" width="25.625" style="83" customWidth="1"/>
    <col min="12292" max="12544" width="9" style="83"/>
    <col min="12545" max="12547" width="25.625" style="83" customWidth="1"/>
    <col min="12548" max="12800" width="9" style="83"/>
    <col min="12801" max="12803" width="25.625" style="83" customWidth="1"/>
    <col min="12804" max="13056" width="9" style="83"/>
    <col min="13057" max="13059" width="25.625" style="83" customWidth="1"/>
    <col min="13060" max="13312" width="9" style="83"/>
    <col min="13313" max="13315" width="25.625" style="83" customWidth="1"/>
    <col min="13316" max="13568" width="9" style="83"/>
    <col min="13569" max="13571" width="25.625" style="83" customWidth="1"/>
    <col min="13572" max="13824" width="9" style="83"/>
    <col min="13825" max="13827" width="25.625" style="83" customWidth="1"/>
    <col min="13828" max="14080" width="9" style="83"/>
    <col min="14081" max="14083" width="25.625" style="83" customWidth="1"/>
    <col min="14084" max="14336" width="9" style="83"/>
    <col min="14337" max="14339" width="25.625" style="83" customWidth="1"/>
    <col min="14340" max="14592" width="9" style="83"/>
    <col min="14593" max="14595" width="25.625" style="83" customWidth="1"/>
    <col min="14596" max="14848" width="9" style="83"/>
    <col min="14849" max="14851" width="25.625" style="83" customWidth="1"/>
    <col min="14852" max="15104" width="9" style="83"/>
    <col min="15105" max="15107" width="25.625" style="83" customWidth="1"/>
    <col min="15108" max="15360" width="9" style="83"/>
    <col min="15361" max="15363" width="25.625" style="83" customWidth="1"/>
    <col min="15364" max="15616" width="9" style="83"/>
    <col min="15617" max="15619" width="25.625" style="83" customWidth="1"/>
    <col min="15620" max="15872" width="9" style="83"/>
    <col min="15873" max="15875" width="25.625" style="83" customWidth="1"/>
    <col min="15876" max="16128" width="9" style="83"/>
    <col min="16129" max="16131" width="25.625" style="83" customWidth="1"/>
    <col min="16132" max="16384" width="9" style="83"/>
  </cols>
  <sheetData>
    <row r="1" spans="1:3" customFormat="1">
      <c r="A1" s="104" t="s">
        <v>1265</v>
      </c>
    </row>
    <row r="2" spans="1:3" customFormat="1" ht="18.75">
      <c r="A2" s="154" t="s">
        <v>1266</v>
      </c>
      <c r="B2" s="154"/>
      <c r="C2" s="154"/>
    </row>
    <row r="3" spans="1:3" ht="30" customHeight="1">
      <c r="C3" s="99" t="s">
        <v>0</v>
      </c>
    </row>
    <row r="4" spans="1:3" ht="30" customHeight="1">
      <c r="A4" s="100" t="s">
        <v>1260</v>
      </c>
      <c r="B4" s="100" t="s">
        <v>1161</v>
      </c>
      <c r="C4" s="100" t="s">
        <v>82</v>
      </c>
    </row>
    <row r="5" spans="1:3" ht="30" customHeight="1">
      <c r="A5" s="101" t="s">
        <v>1149</v>
      </c>
      <c r="B5" s="102">
        <v>1581</v>
      </c>
      <c r="C5" s="103">
        <f>B5*0.7</f>
        <v>1106.6999999999998</v>
      </c>
    </row>
    <row r="6" spans="1:3" ht="30" customHeight="1">
      <c r="A6" s="101" t="s">
        <v>1150</v>
      </c>
      <c r="B6" s="102">
        <v>6292</v>
      </c>
      <c r="C6" s="103">
        <v>4359</v>
      </c>
    </row>
    <row r="7" spans="1:3" ht="30" customHeight="1">
      <c r="A7" s="101" t="s">
        <v>1151</v>
      </c>
      <c r="B7" s="102">
        <v>1137</v>
      </c>
      <c r="C7" s="103">
        <v>2525</v>
      </c>
    </row>
    <row r="8" spans="1:3" ht="30" customHeight="1">
      <c r="A8" s="101" t="s">
        <v>1272</v>
      </c>
      <c r="B8" s="102">
        <v>19202</v>
      </c>
      <c r="C8" s="103">
        <f>B8*0.7</f>
        <v>13441.4</v>
      </c>
    </row>
    <row r="9" spans="1:3" ht="30" customHeight="1">
      <c r="A9" s="101" t="s">
        <v>1264</v>
      </c>
      <c r="B9" s="102">
        <v>38</v>
      </c>
      <c r="C9" s="103">
        <f t="shared" ref="C9:C17" si="0">B9*0.7</f>
        <v>26.599999999999998</v>
      </c>
    </row>
    <row r="10" spans="1:3" ht="30" customHeight="1">
      <c r="A10" s="101" t="s">
        <v>1261</v>
      </c>
      <c r="B10" s="102">
        <v>28</v>
      </c>
      <c r="C10" s="103">
        <f t="shared" si="0"/>
        <v>19.599999999999998</v>
      </c>
    </row>
    <row r="11" spans="1:3" ht="30" customHeight="1">
      <c r="A11" s="101" t="s">
        <v>1262</v>
      </c>
      <c r="B11" s="102">
        <v>5</v>
      </c>
      <c r="C11" s="103">
        <f t="shared" si="0"/>
        <v>3.5</v>
      </c>
    </row>
    <row r="12" spans="1:3" ht="30" customHeight="1">
      <c r="A12" s="101" t="s">
        <v>1269</v>
      </c>
      <c r="B12" s="102">
        <v>16</v>
      </c>
      <c r="C12" s="103">
        <f>B12*0.7</f>
        <v>11.2</v>
      </c>
    </row>
    <row r="13" spans="1:3" ht="30" customHeight="1">
      <c r="A13" s="101" t="s">
        <v>1271</v>
      </c>
      <c r="B13" s="102">
        <v>0</v>
      </c>
      <c r="C13" s="103">
        <f>B13*0.7</f>
        <v>0</v>
      </c>
    </row>
    <row r="14" spans="1:3" ht="30" customHeight="1">
      <c r="A14" s="50" t="s">
        <v>1158</v>
      </c>
      <c r="B14" s="102">
        <v>4</v>
      </c>
      <c r="C14" s="103">
        <f>B14*0.7</f>
        <v>2.8</v>
      </c>
    </row>
    <row r="15" spans="1:3" ht="30" customHeight="1">
      <c r="A15" s="101" t="s">
        <v>1263</v>
      </c>
      <c r="B15" s="102">
        <v>2</v>
      </c>
      <c r="C15" s="103">
        <f t="shared" si="0"/>
        <v>1.4</v>
      </c>
    </row>
    <row r="16" spans="1:3" ht="30" customHeight="1">
      <c r="A16" s="101" t="s">
        <v>1270</v>
      </c>
      <c r="B16" s="102">
        <v>14</v>
      </c>
      <c r="C16" s="103">
        <f t="shared" si="0"/>
        <v>9.7999999999999989</v>
      </c>
    </row>
    <row r="17" spans="1:3" ht="30" customHeight="1">
      <c r="A17" s="101" t="s">
        <v>1157</v>
      </c>
      <c r="B17" s="102">
        <v>37</v>
      </c>
      <c r="C17" s="103">
        <f t="shared" si="0"/>
        <v>25.9</v>
      </c>
    </row>
    <row r="18" spans="1:3" ht="30" customHeight="1">
      <c r="A18" s="100" t="s">
        <v>1174</v>
      </c>
      <c r="B18" s="159">
        <f>SUM(B5:B17)</f>
        <v>28356</v>
      </c>
      <c r="C18" s="159">
        <f>SUM(C5:C17)</f>
        <v>21532.899999999998</v>
      </c>
    </row>
    <row r="19" spans="1:3">
      <c r="A19" s="105" t="s">
        <v>1273</v>
      </c>
    </row>
  </sheetData>
  <mergeCells count="1">
    <mergeCell ref="A2:C2"/>
  </mergeCells>
  <phoneticPr fontId="22" type="noConversion"/>
  <pageMargins left="0.98402777777777772" right="0.75" top="1" bottom="1" header="0.51111111111111107" footer="0.511111111111111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表2!Print_Area</vt:lpstr>
      <vt:lpstr>表3!Print_Titles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谢廷 10.105.98.139</cp:lastModifiedBy>
  <cp:lastPrinted>2020-01-19T01:57:19Z</cp:lastPrinted>
  <dcterms:created xsi:type="dcterms:W3CDTF">2020-01-19T00:47:34Z</dcterms:created>
  <dcterms:modified xsi:type="dcterms:W3CDTF">2020-01-19T07:03:13Z</dcterms:modified>
</cp:coreProperties>
</file>